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GT_Shared\2025\2025 AAG Monthly Reports\Consolidated\02-2025\MTA Consolidated Reports pdfs\Excel &amp; Word\"/>
    </mc:Choice>
  </mc:AlternateContent>
  <xr:revisionPtr revIDLastSave="0" documentId="13_ncr:1_{9E6DC2B9-61AD-45EB-B00C-CB65988A1CC2}" xr6:coauthVersionLast="47" xr6:coauthVersionMax="47" xr10:uidLastSave="{00000000-0000-0000-0000-000000000000}"/>
  <bookViews>
    <workbookView xWindow="2370" yWindow="1065" windowWidth="22815" windowHeight="14340" xr2:uid="{6199B30C-D674-4B84-B6E6-0D76B078BC66}"/>
  </bookViews>
  <sheets>
    <sheet name="25vFeb" sheetId="2" r:id="rId1"/>
    <sheet name="24v25" sheetId="1" r:id="rId2"/>
  </sheets>
  <externalReferences>
    <externalReference r:id="rId3"/>
  </externalReferences>
  <definedNames>
    <definedName name="_xlnm.Print_Area" localSheetId="1">'24v25'!$A$1:$R$48</definedName>
    <definedName name="_xlnm.Print_Area" localSheetId="0">'25vFeb'!$A$1:$R$48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2" l="1"/>
  <c r="L45" i="2"/>
  <c r="K45" i="2"/>
  <c r="J45" i="2"/>
  <c r="H45" i="2"/>
  <c r="G45" i="2"/>
  <c r="F45" i="2"/>
  <c r="N42" i="2"/>
  <c r="M42" i="2"/>
  <c r="L42" i="2"/>
  <c r="K42" i="2"/>
  <c r="J42" i="2"/>
  <c r="P41" i="2"/>
  <c r="O41" i="2"/>
  <c r="N41" i="2"/>
  <c r="M41" i="2"/>
  <c r="P33" i="2"/>
  <c r="O33" i="2"/>
  <c r="M33" i="2"/>
  <c r="L33" i="2"/>
  <c r="K33" i="2"/>
  <c r="J33" i="2"/>
  <c r="I33" i="2"/>
  <c r="H33" i="2"/>
  <c r="H35" i="2" s="1"/>
  <c r="R32" i="2"/>
  <c r="P30" i="2"/>
  <c r="P42" i="2" s="1"/>
  <c r="O30" i="2"/>
  <c r="O42" i="2" s="1"/>
  <c r="P29" i="2"/>
  <c r="P31" i="2" s="1"/>
  <c r="O29" i="2"/>
  <c r="O31" i="2" s="1"/>
  <c r="N29" i="2"/>
  <c r="N31" i="2" s="1"/>
  <c r="ID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M23" i="2"/>
  <c r="L23" i="2"/>
  <c r="K23" i="2"/>
  <c r="J23" i="2"/>
  <c r="I23" i="2"/>
  <c r="H23" i="2"/>
  <c r="P22" i="2"/>
  <c r="P45" i="2" s="1"/>
  <c r="O22" i="2"/>
  <c r="O45" i="2" s="1"/>
  <c r="N22" i="2"/>
  <c r="N34" i="2" s="1"/>
  <c r="N46" i="2" s="1"/>
  <c r="M22" i="2"/>
  <c r="M34" i="2" s="1"/>
  <c r="M46" i="2" s="1"/>
  <c r="L22" i="2"/>
  <c r="L34" i="2" s="1"/>
  <c r="L46" i="2" s="1"/>
  <c r="K22" i="2"/>
  <c r="K34" i="2" s="1"/>
  <c r="K46" i="2" s="1"/>
  <c r="J22" i="2"/>
  <c r="J34" i="2" s="1"/>
  <c r="J46" i="2" s="1"/>
  <c r="I22" i="2"/>
  <c r="I34" i="2" s="1"/>
  <c r="I46" i="2" s="1"/>
  <c r="H22" i="2"/>
  <c r="H34" i="2" s="1"/>
  <c r="H46" i="2" s="1"/>
  <c r="G22" i="2"/>
  <c r="G34" i="2" s="1"/>
  <c r="F22" i="2"/>
  <c r="F34" i="2" s="1"/>
  <c r="E22" i="2"/>
  <c r="P21" i="2"/>
  <c r="P44" i="2" s="1"/>
  <c r="O21" i="2"/>
  <c r="O44" i="2" s="1"/>
  <c r="N21" i="2"/>
  <c r="N44" i="2" s="1"/>
  <c r="M21" i="2"/>
  <c r="M44" i="2" s="1"/>
  <c r="L21" i="2"/>
  <c r="L44" i="2" s="1"/>
  <c r="K21" i="2"/>
  <c r="K44" i="2" s="1"/>
  <c r="J21" i="2"/>
  <c r="J44" i="2" s="1"/>
  <c r="I21" i="2"/>
  <c r="I44" i="2" s="1"/>
  <c r="H21" i="2"/>
  <c r="H44" i="2" s="1"/>
  <c r="G21" i="2"/>
  <c r="G33" i="2" s="1"/>
  <c r="G35" i="2" s="1"/>
  <c r="F21" i="2"/>
  <c r="F33" i="2" s="1"/>
  <c r="F35" i="2" s="1"/>
  <c r="E21" i="2"/>
  <c r="E33" i="2" s="1"/>
  <c r="ID20" i="2"/>
  <c r="P19" i="2"/>
  <c r="O19" i="2"/>
  <c r="N19" i="2"/>
  <c r="M19" i="2"/>
  <c r="P18" i="2"/>
  <c r="O18" i="2"/>
  <c r="N18" i="2"/>
  <c r="N30" i="2" s="1"/>
  <c r="M18" i="2"/>
  <c r="M30" i="2" s="1"/>
  <c r="L18" i="2"/>
  <c r="L30" i="2" s="1"/>
  <c r="K18" i="2"/>
  <c r="K30" i="2" s="1"/>
  <c r="J18" i="2"/>
  <c r="J30" i="2" s="1"/>
  <c r="I18" i="2"/>
  <c r="I30" i="2" s="1"/>
  <c r="I42" i="2" s="1"/>
  <c r="H18" i="2"/>
  <c r="H30" i="2" s="1"/>
  <c r="H42" i="2" s="1"/>
  <c r="G18" i="2"/>
  <c r="G30" i="2" s="1"/>
  <c r="F18" i="2"/>
  <c r="F30" i="2" s="1"/>
  <c r="E18" i="2"/>
  <c r="E41" i="2" s="1"/>
  <c r="P17" i="2"/>
  <c r="P40" i="2" s="1"/>
  <c r="O17" i="2"/>
  <c r="O40" i="2" s="1"/>
  <c r="N17" i="2"/>
  <c r="N40" i="2" s="1"/>
  <c r="M17" i="2"/>
  <c r="M40" i="2" s="1"/>
  <c r="L17" i="2"/>
  <c r="L40" i="2" s="1"/>
  <c r="K17" i="2"/>
  <c r="K19" i="2" s="1"/>
  <c r="J17" i="2"/>
  <c r="J19" i="2" s="1"/>
  <c r="I17" i="2"/>
  <c r="I29" i="2" s="1"/>
  <c r="H17" i="2"/>
  <c r="H29" i="2" s="1"/>
  <c r="G17" i="2"/>
  <c r="G29" i="2" s="1"/>
  <c r="F17" i="2"/>
  <c r="F29" i="2" s="1"/>
  <c r="E17" i="2"/>
  <c r="E29" i="2" s="1"/>
  <c r="ID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N13" i="2"/>
  <c r="M13" i="2"/>
  <c r="L13" i="2"/>
  <c r="K13" i="2"/>
  <c r="J13" i="2"/>
  <c r="I13" i="2"/>
  <c r="H13" i="2"/>
  <c r="G13" i="2"/>
  <c r="F13" i="2"/>
  <c r="E13" i="2"/>
  <c r="R11" i="2"/>
  <c r="P11" i="2"/>
  <c r="O11" i="2"/>
  <c r="N11" i="2"/>
  <c r="M11" i="2"/>
  <c r="L11" i="2"/>
  <c r="K11" i="2"/>
  <c r="J11" i="2"/>
  <c r="I11" i="2"/>
  <c r="H11" i="2"/>
  <c r="G11" i="2"/>
  <c r="F11" i="2"/>
  <c r="E11" i="2"/>
  <c r="R10" i="2"/>
  <c r="C10" i="2"/>
  <c r="R9" i="2"/>
  <c r="C9" i="2"/>
  <c r="C11" i="2" s="1"/>
  <c r="C13" i="2" s="1"/>
  <c r="ID8" i="2"/>
  <c r="R7" i="2"/>
  <c r="P7" i="2"/>
  <c r="O7" i="2"/>
  <c r="O13" i="2" s="1"/>
  <c r="N7" i="2"/>
  <c r="M7" i="2"/>
  <c r="L7" i="2"/>
  <c r="K7" i="2"/>
  <c r="J7" i="2"/>
  <c r="I7" i="2"/>
  <c r="H7" i="2"/>
  <c r="G7" i="2"/>
  <c r="F7" i="2"/>
  <c r="E7" i="2"/>
  <c r="R6" i="2"/>
  <c r="C6" i="2"/>
  <c r="R5" i="2"/>
  <c r="C5" i="2"/>
  <c r="C7" i="2" s="1"/>
  <c r="O45" i="1"/>
  <c r="N45" i="1"/>
  <c r="M45" i="1"/>
  <c r="L45" i="1"/>
  <c r="K45" i="1"/>
  <c r="J45" i="1"/>
  <c r="H44" i="1"/>
  <c r="F41" i="1"/>
  <c r="E41" i="1"/>
  <c r="N40" i="1"/>
  <c r="M40" i="1"/>
  <c r="H33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O30" i="1"/>
  <c r="N30" i="1"/>
  <c r="M30" i="1"/>
  <c r="L30" i="1"/>
  <c r="K30" i="1"/>
  <c r="J30" i="1"/>
  <c r="F30" i="1"/>
  <c r="E30" i="1"/>
  <c r="H29" i="1"/>
  <c r="IY28" i="1"/>
  <c r="R28" i="1"/>
  <c r="H23" i="1"/>
  <c r="H35" i="1" s="1"/>
  <c r="P22" i="1"/>
  <c r="P45" i="1" s="1"/>
  <c r="O22" i="1"/>
  <c r="O34" i="1" s="1"/>
  <c r="N22" i="1"/>
  <c r="N34" i="1" s="1"/>
  <c r="M22" i="1"/>
  <c r="M34" i="1" s="1"/>
  <c r="L22" i="1"/>
  <c r="L34" i="1" s="1"/>
  <c r="K22" i="1"/>
  <c r="K34" i="1" s="1"/>
  <c r="J22" i="1"/>
  <c r="J34" i="1" s="1"/>
  <c r="I22" i="1"/>
  <c r="I34" i="1" s="1"/>
  <c r="H22" i="1"/>
  <c r="H34" i="1" s="1"/>
  <c r="G22" i="1"/>
  <c r="G34" i="1" s="1"/>
  <c r="F22" i="1"/>
  <c r="F34" i="1" s="1"/>
  <c r="E22" i="1"/>
  <c r="R22" i="1" s="1"/>
  <c r="R45" i="1" s="1"/>
  <c r="R21" i="1"/>
  <c r="P21" i="1"/>
  <c r="P44" i="1" s="1"/>
  <c r="O21" i="1"/>
  <c r="N21" i="1"/>
  <c r="M21" i="1"/>
  <c r="M44" i="1" s="1"/>
  <c r="L21" i="1"/>
  <c r="K21" i="1"/>
  <c r="K44" i="1" s="1"/>
  <c r="J21" i="1"/>
  <c r="J44" i="1" s="1"/>
  <c r="I21" i="1"/>
  <c r="I44" i="1" s="1"/>
  <c r="H21" i="1"/>
  <c r="G21" i="1"/>
  <c r="F21" i="1"/>
  <c r="E21" i="1"/>
  <c r="E23" i="1" s="1"/>
  <c r="IY20" i="1"/>
  <c r="F19" i="1"/>
  <c r="E19" i="1"/>
  <c r="R18" i="1"/>
  <c r="P18" i="1"/>
  <c r="O18" i="1"/>
  <c r="O41" i="1" s="1"/>
  <c r="N18" i="1"/>
  <c r="N41" i="1" s="1"/>
  <c r="M18" i="1"/>
  <c r="M41" i="1" s="1"/>
  <c r="L18" i="1"/>
  <c r="L41" i="1" s="1"/>
  <c r="K18" i="1"/>
  <c r="K41" i="1" s="1"/>
  <c r="J18" i="1"/>
  <c r="J19" i="1" s="1"/>
  <c r="J31" i="1" s="1"/>
  <c r="I18" i="1"/>
  <c r="I30" i="1" s="1"/>
  <c r="H18" i="1"/>
  <c r="H41" i="1" s="1"/>
  <c r="G18" i="1"/>
  <c r="G19" i="1" s="1"/>
  <c r="F18" i="1"/>
  <c r="E18" i="1"/>
  <c r="P17" i="1"/>
  <c r="O17" i="1"/>
  <c r="N17" i="1"/>
  <c r="M17" i="1"/>
  <c r="L17" i="1"/>
  <c r="L29" i="1" s="1"/>
  <c r="K17" i="1"/>
  <c r="K29" i="1" s="1"/>
  <c r="J17" i="1"/>
  <c r="I17" i="1"/>
  <c r="H17" i="1"/>
  <c r="H40" i="1" s="1"/>
  <c r="G17" i="1"/>
  <c r="G40" i="1" s="1"/>
  <c r="F17" i="1"/>
  <c r="E17" i="1"/>
  <c r="R17" i="1" s="1"/>
  <c r="R19" i="1" s="1"/>
  <c r="IY16" i="1"/>
  <c r="R16" i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J11" i="1" s="1"/>
  <c r="I10" i="1"/>
  <c r="H10" i="1"/>
  <c r="G10" i="1"/>
  <c r="F10" i="1"/>
  <c r="E10" i="1"/>
  <c r="R10" i="1" s="1"/>
  <c r="P9" i="1"/>
  <c r="O9" i="1"/>
  <c r="N9" i="1"/>
  <c r="M9" i="1"/>
  <c r="L9" i="1"/>
  <c r="C9" i="1" s="1"/>
  <c r="K9" i="1"/>
  <c r="J9" i="1"/>
  <c r="I9" i="1"/>
  <c r="H9" i="1"/>
  <c r="H11" i="1" s="1"/>
  <c r="G9" i="1"/>
  <c r="F9" i="1"/>
  <c r="E9" i="1"/>
  <c r="IY8" i="1"/>
  <c r="P6" i="1"/>
  <c r="P7" i="1" s="1"/>
  <c r="O6" i="1"/>
  <c r="O7" i="1" s="1"/>
  <c r="N6" i="1"/>
  <c r="N7" i="1" s="1"/>
  <c r="M6" i="1"/>
  <c r="M7" i="1" s="1"/>
  <c r="L6" i="1"/>
  <c r="K6" i="1"/>
  <c r="J6" i="1"/>
  <c r="I6" i="1"/>
  <c r="H6" i="1"/>
  <c r="G6" i="1"/>
  <c r="F6" i="1"/>
  <c r="E6" i="1"/>
  <c r="P5" i="1"/>
  <c r="P12" i="1" s="1"/>
  <c r="O5" i="1"/>
  <c r="O12" i="1" s="1"/>
  <c r="N5" i="1"/>
  <c r="N12" i="1" s="1"/>
  <c r="M5" i="1"/>
  <c r="M12" i="1" s="1"/>
  <c r="L5" i="1"/>
  <c r="K5" i="1"/>
  <c r="J5" i="1"/>
  <c r="C5" i="1" s="1"/>
  <c r="I5" i="1"/>
  <c r="H5" i="1"/>
  <c r="G5" i="1"/>
  <c r="F5" i="1"/>
  <c r="F12" i="1" s="1"/>
  <c r="E5" i="1"/>
  <c r="I41" i="1" l="1"/>
  <c r="J41" i="1"/>
  <c r="O13" i="1"/>
  <c r="P13" i="1"/>
  <c r="E44" i="2"/>
  <c r="F44" i="2"/>
  <c r="G44" i="2"/>
  <c r="F33" i="1"/>
  <c r="R17" i="2"/>
  <c r="R40" i="2" s="1"/>
  <c r="H19" i="1"/>
  <c r="H42" i="1" s="1"/>
  <c r="E45" i="1"/>
  <c r="I19" i="1"/>
  <c r="I42" i="1" s="1"/>
  <c r="F45" i="1"/>
  <c r="O34" i="2"/>
  <c r="O46" i="2" s="1"/>
  <c r="G45" i="1"/>
  <c r="G31" i="2"/>
  <c r="G37" i="2" s="1"/>
  <c r="P34" i="2"/>
  <c r="P46" i="2" s="1"/>
  <c r="K19" i="1"/>
  <c r="K42" i="1" s="1"/>
  <c r="H45" i="1"/>
  <c r="L19" i="1"/>
  <c r="L31" i="1" s="1"/>
  <c r="I45" i="1"/>
  <c r="R21" i="2"/>
  <c r="R23" i="2" s="1"/>
  <c r="E40" i="2"/>
  <c r="M13" i="1"/>
  <c r="I40" i="2"/>
  <c r="F23" i="1"/>
  <c r="F35" i="1" s="1"/>
  <c r="J31" i="2"/>
  <c r="F40" i="2"/>
  <c r="G23" i="1"/>
  <c r="G40" i="2"/>
  <c r="H40" i="2"/>
  <c r="O19" i="1"/>
  <c r="O42" i="1" s="1"/>
  <c r="J40" i="2"/>
  <c r="P19" i="1"/>
  <c r="P42" i="1" s="1"/>
  <c r="K40" i="2"/>
  <c r="J29" i="2"/>
  <c r="C6" i="1"/>
  <c r="K29" i="2"/>
  <c r="J41" i="2"/>
  <c r="N45" i="2"/>
  <c r="H30" i="1"/>
  <c r="K40" i="1"/>
  <c r="L29" i="2"/>
  <c r="K41" i="2"/>
  <c r="N13" i="1"/>
  <c r="C10" i="1"/>
  <c r="L40" i="1"/>
  <c r="L19" i="2"/>
  <c r="L25" i="2" s="1"/>
  <c r="L48" i="2" s="1"/>
  <c r="M29" i="2"/>
  <c r="L41" i="2"/>
  <c r="E35" i="2"/>
  <c r="O25" i="2"/>
  <c r="O48" i="2" s="1"/>
  <c r="P25" i="2"/>
  <c r="P48" i="2" s="1"/>
  <c r="F42" i="2"/>
  <c r="R9" i="1"/>
  <c r="E44" i="1"/>
  <c r="E11" i="1"/>
  <c r="E33" i="1"/>
  <c r="R6" i="1"/>
  <c r="G41" i="1"/>
  <c r="I11" i="1"/>
  <c r="O31" i="1"/>
  <c r="F41" i="2"/>
  <c r="C7" i="1"/>
  <c r="L23" i="1"/>
  <c r="L33" i="1"/>
  <c r="I40" i="1"/>
  <c r="I29" i="1"/>
  <c r="N33" i="1"/>
  <c r="N23" i="1"/>
  <c r="G30" i="1"/>
  <c r="O40" i="1"/>
  <c r="H46" i="1"/>
  <c r="N23" i="2"/>
  <c r="H12" i="1"/>
  <c r="H7" i="1"/>
  <c r="H13" i="1" s="1"/>
  <c r="R41" i="1"/>
  <c r="R30" i="1"/>
  <c r="I23" i="1"/>
  <c r="I25" i="1" s="1"/>
  <c r="L44" i="1"/>
  <c r="J25" i="2"/>
  <c r="J48" i="2" s="1"/>
  <c r="O23" i="2"/>
  <c r="I12" i="1"/>
  <c r="I7" i="1"/>
  <c r="J12" i="1"/>
  <c r="J7" i="1"/>
  <c r="J13" i="1" s="1"/>
  <c r="R23" i="1"/>
  <c r="R25" i="1" s="1"/>
  <c r="R33" i="1"/>
  <c r="K23" i="1"/>
  <c r="N44" i="1"/>
  <c r="F46" i="2"/>
  <c r="K31" i="2"/>
  <c r="K37" i="2" s="1"/>
  <c r="L35" i="2"/>
  <c r="R29" i="2"/>
  <c r="P13" i="2"/>
  <c r="R13" i="2"/>
  <c r="F44" i="1"/>
  <c r="F11" i="1"/>
  <c r="K31" i="1"/>
  <c r="O29" i="1"/>
  <c r="I33" i="1"/>
  <c r="H31" i="2"/>
  <c r="H37" i="2" s="1"/>
  <c r="I35" i="2"/>
  <c r="P29" i="1"/>
  <c r="J42" i="1"/>
  <c r="I31" i="2"/>
  <c r="K33" i="1"/>
  <c r="G41" i="2"/>
  <c r="E29" i="1"/>
  <c r="E31" i="1" s="1"/>
  <c r="E40" i="1"/>
  <c r="E7" i="1"/>
  <c r="R5" i="1"/>
  <c r="R7" i="1" s="1"/>
  <c r="H41" i="2"/>
  <c r="F29" i="1"/>
  <c r="F31" i="1" s="1"/>
  <c r="F40" i="1"/>
  <c r="F7" i="1"/>
  <c r="H19" i="2"/>
  <c r="H25" i="2" s="1"/>
  <c r="H48" i="2" s="1"/>
  <c r="I19" i="2"/>
  <c r="I25" i="2" s="1"/>
  <c r="I48" i="2" s="1"/>
  <c r="J40" i="1"/>
  <c r="J29" i="1"/>
  <c r="O33" i="1"/>
  <c r="O23" i="1"/>
  <c r="P40" i="1"/>
  <c r="E12" i="1"/>
  <c r="E25" i="1"/>
  <c r="P33" i="1"/>
  <c r="P23" i="1"/>
  <c r="J23" i="1"/>
  <c r="K25" i="2"/>
  <c r="K48" i="2" s="1"/>
  <c r="E34" i="2"/>
  <c r="R22" i="2"/>
  <c r="P23" i="2"/>
  <c r="K35" i="2"/>
  <c r="K7" i="1"/>
  <c r="K13" i="1" s="1"/>
  <c r="M29" i="1"/>
  <c r="M19" i="1"/>
  <c r="G25" i="1"/>
  <c r="E34" i="1"/>
  <c r="P34" i="1"/>
  <c r="O44" i="1"/>
  <c r="M25" i="2"/>
  <c r="M48" i="2" s="1"/>
  <c r="G46" i="2"/>
  <c r="L31" i="2"/>
  <c r="L37" i="2" s="1"/>
  <c r="M35" i="2"/>
  <c r="E30" i="2"/>
  <c r="R18" i="2"/>
  <c r="R19" i="2" s="1"/>
  <c r="C11" i="1"/>
  <c r="I31" i="1"/>
  <c r="G42" i="2"/>
  <c r="I45" i="2"/>
  <c r="G11" i="1"/>
  <c r="G46" i="1" s="1"/>
  <c r="G44" i="1"/>
  <c r="G33" i="1"/>
  <c r="G35" i="1" s="1"/>
  <c r="F31" i="2"/>
  <c r="F37" i="2" s="1"/>
  <c r="J33" i="1"/>
  <c r="J35" i="2"/>
  <c r="E46" i="1"/>
  <c r="M33" i="1"/>
  <c r="M23" i="1"/>
  <c r="I41" i="2"/>
  <c r="G29" i="1"/>
  <c r="G31" i="1" s="1"/>
  <c r="G12" i="1"/>
  <c r="G7" i="1"/>
  <c r="P41" i="1"/>
  <c r="P30" i="1"/>
  <c r="L7" i="1"/>
  <c r="L13" i="1" s="1"/>
  <c r="N29" i="1"/>
  <c r="N19" i="1"/>
  <c r="H31" i="1"/>
  <c r="H25" i="1"/>
  <c r="R34" i="1"/>
  <c r="N25" i="2"/>
  <c r="N48" i="2" s="1"/>
  <c r="M31" i="2"/>
  <c r="N33" i="2"/>
  <c r="N35" i="2" s="1"/>
  <c r="N37" i="2" s="1"/>
  <c r="E45" i="2"/>
  <c r="K12" i="1"/>
  <c r="L12" i="1"/>
  <c r="E19" i="2"/>
  <c r="E23" i="2"/>
  <c r="F19" i="2"/>
  <c r="F23" i="2"/>
  <c r="G19" i="2"/>
  <c r="G23" i="2"/>
  <c r="F46" i="1" l="1"/>
  <c r="R44" i="2"/>
  <c r="L42" i="1"/>
  <c r="F25" i="1"/>
  <c r="O35" i="2"/>
  <c r="O37" i="2" s="1"/>
  <c r="J37" i="2"/>
  <c r="P35" i="2"/>
  <c r="P37" i="2" s="1"/>
  <c r="C13" i="1"/>
  <c r="I37" i="2"/>
  <c r="E35" i="1"/>
  <c r="E37" i="1" s="1"/>
  <c r="F25" i="2"/>
  <c r="F48" i="2" s="1"/>
  <c r="P31" i="1"/>
  <c r="R33" i="2"/>
  <c r="R40" i="1"/>
  <c r="M35" i="1"/>
  <c r="M46" i="1"/>
  <c r="L35" i="1"/>
  <c r="L25" i="1"/>
  <c r="L46" i="1"/>
  <c r="P35" i="1"/>
  <c r="P46" i="1"/>
  <c r="R25" i="2"/>
  <c r="R48" i="2" s="1"/>
  <c r="R42" i="2"/>
  <c r="I35" i="1"/>
  <c r="I46" i="1"/>
  <c r="M37" i="2"/>
  <c r="O35" i="1"/>
  <c r="O46" i="1"/>
  <c r="G37" i="1"/>
  <c r="K35" i="1"/>
  <c r="K46" i="1"/>
  <c r="R11" i="1"/>
  <c r="R13" i="1" s="1"/>
  <c r="R48" i="1" s="1"/>
  <c r="R44" i="1"/>
  <c r="F37" i="1"/>
  <c r="N35" i="1"/>
  <c r="N46" i="1"/>
  <c r="F13" i="1"/>
  <c r="F48" i="1" s="1"/>
  <c r="F42" i="1"/>
  <c r="P25" i="1"/>
  <c r="K25" i="1"/>
  <c r="G13" i="1"/>
  <c r="G48" i="1" s="1"/>
  <c r="G42" i="1"/>
  <c r="G25" i="2"/>
  <c r="G48" i="2" s="1"/>
  <c r="R45" i="2"/>
  <c r="R34" i="2"/>
  <c r="R35" i="2" s="1"/>
  <c r="I13" i="1"/>
  <c r="R41" i="2"/>
  <c r="R30" i="2"/>
  <c r="R31" i="2" s="1"/>
  <c r="R37" i="2" s="1"/>
  <c r="E46" i="2"/>
  <c r="O25" i="1"/>
  <c r="I48" i="1"/>
  <c r="I37" i="1"/>
  <c r="E25" i="2"/>
  <c r="E48" i="2" s="1"/>
  <c r="J35" i="1"/>
  <c r="J46" i="1"/>
  <c r="E13" i="1"/>
  <c r="E48" i="1" s="1"/>
  <c r="E42" i="1"/>
  <c r="R42" i="1"/>
  <c r="R46" i="2"/>
  <c r="R29" i="1"/>
  <c r="R31" i="1" s="1"/>
  <c r="J25" i="1"/>
  <c r="H48" i="1"/>
  <c r="H37" i="1"/>
  <c r="N42" i="1"/>
  <c r="N31" i="1"/>
  <c r="N25" i="1"/>
  <c r="M25" i="1"/>
  <c r="M42" i="1"/>
  <c r="M31" i="1"/>
  <c r="R46" i="1"/>
  <c r="R35" i="1"/>
  <c r="E42" i="2"/>
  <c r="E31" i="2"/>
  <c r="E37" i="2" s="1"/>
  <c r="R37" i="1" l="1"/>
  <c r="J48" i="1"/>
  <c r="J37" i="1"/>
  <c r="K48" i="1"/>
  <c r="K37" i="1"/>
  <c r="P37" i="1"/>
  <c r="P48" i="1"/>
  <c r="L48" i="1"/>
  <c r="L37" i="1"/>
  <c r="M37" i="1"/>
  <c r="M48" i="1"/>
  <c r="O37" i="1"/>
  <c r="O48" i="1"/>
  <c r="N37" i="1"/>
  <c r="N48" i="1"/>
</calcChain>
</file>

<file path=xl/sharedStrings.xml><?xml version="1.0" encoding="utf-8"?>
<sst xmlns="http://schemas.openxmlformats.org/spreadsheetml/2006/main" count="82" uniqueCount="29">
  <si>
    <t>Real Estate Transaction Taxes Receipts ($ in millions)</t>
  </si>
  <si>
    <t>2025 Receipts vs. 2024 Receipts</t>
  </si>
  <si>
    <t>2024 Actuals</t>
  </si>
  <si>
    <t>2024 Act</t>
  </si>
  <si>
    <t>YTD Mar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</si>
  <si>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</si>
  <si>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</si>
  <si>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</si>
  <si>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</si>
  <si>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</si>
  <si>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</si>
  <si>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</si>
  <si>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2025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</si>
  <si>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</si>
  <si>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</si>
  <si>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</si>
  <si>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</si>
  <si>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</si>
  <si>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</si>
  <si>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</si>
  <si>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</si>
  <si>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</si>
  <si>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</si>
  <si>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</si>
  <si>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</si>
  <si>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</si>
  <si>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Adopted Budget vs. Actual Receipts</t>
  </si>
  <si>
    <t>2025 Adopted Budget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</si>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</sst>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%"/>
    <numFmt numFmtId="167" formatCode="0.000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0" fontId="6" fillId="0" borderId="0" xfId="0" applyFont="1" applyAlignment="1">
      <alignment horizontal="right"/>
    </xf>
    <xf numFmtId="166" fontId="2" fillId="0" borderId="2" xfId="1" applyNumberFormat="1" applyFont="1" applyBorder="1"/>
    <xf numFmtId="166" fontId="9" fillId="0" borderId="0" xfId="1" applyNumberFormat="1" applyFont="1"/>
    <xf numFmtId="166" fontId="9" fillId="0" borderId="2" xfId="1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166" fontId="2" fillId="0" borderId="3" xfId="1" applyNumberFormat="1" applyFont="1" applyBorder="1"/>
    <xf numFmtId="167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Relationship Id="rId1" Type="http://schemas.openxmlformats.org/officeDocument/2006/relationships/externalLinkPath" Target="/BGT_Groups/EAG/Real%20Estate%20Transaction%20Taxes/Financial%20Plans/2025/Real%20Estate%20Transaction%20Taxes%20-%202024%20November%20Plan%202024.10.1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4v25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24vNov"/>
      <sheetName val="25vFeb"/>
      <sheetName val="McK"/>
      <sheetName val="Fcst"/>
      <sheetName val="Fcst v Jul24"/>
      <sheetName val="Fcst v Feb24"/>
      <sheetName val="Fcst v Jul23"/>
      <sheetName val="Fcst v Feb23"/>
      <sheetName val="Fcst v Jul22"/>
      <sheetName val="Fcst v Feb22"/>
      <sheetName val="Fcst v Jul21"/>
      <sheetName val="AccrCalc"/>
      <sheetName val="Alloc 2024"/>
      <sheetName val="Alloc 2025"/>
      <sheetName val="DORF"/>
      <sheetName val="SSS"/>
      <sheetName val="Paratransit"/>
      <sheetName val="DORF Actuals"/>
    </sheetNames>
    <sheetDataSet>
      <sheetData sheetId="0">
        <row r="9"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  <cell r="JD9">
            <v>8.86074728</v>
          </cell>
          <cell r="JE9">
            <v>14.199628649999998</v>
          </cell>
          <cell r="JF9">
            <v>11.18430854</v>
          </cell>
          <cell r="JG9">
            <v>11.47114594</v>
          </cell>
          <cell r="JH9">
            <v>18.11155437</v>
          </cell>
          <cell r="JI9">
            <v>12.870547180000001</v>
          </cell>
          <cell r="JJ9"/>
          <cell r="JK9"/>
          <cell r="JL9"/>
          <cell r="JM9"/>
          <cell r="JN9"/>
          <cell r="JO9"/>
          <cell r="JP9"/>
          <cell r="JQ9"/>
          <cell r="JR9"/>
        </row>
        <row r="10"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  <cell r="JD10">
            <v>2.6377779700000001</v>
          </cell>
          <cell r="JE10">
            <v>2.44900209</v>
          </cell>
          <cell r="JF10">
            <v>2.0054542799999999</v>
          </cell>
          <cell r="JG10">
            <v>2.3478572099999999</v>
          </cell>
          <cell r="JH10">
            <v>2.9137933599999997</v>
          </cell>
          <cell r="JI10">
            <v>2.0299893955111719</v>
          </cell>
          <cell r="JJ10"/>
          <cell r="JK10"/>
          <cell r="JL10"/>
          <cell r="JM10"/>
          <cell r="JN10"/>
          <cell r="JO10"/>
          <cell r="JP10"/>
          <cell r="JQ10"/>
          <cell r="JR10"/>
        </row>
        <row r="11"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  <cell r="JD11">
            <v>3.0452458099999999</v>
          </cell>
          <cell r="JE11">
            <v>3.5444169700000003</v>
          </cell>
          <cell r="JF11">
            <v>3.36654696</v>
          </cell>
          <cell r="JG11">
            <v>4.0037945700000002</v>
          </cell>
          <cell r="JH11">
            <v>4.5009315499999998</v>
          </cell>
          <cell r="JI11">
            <v>3.0542205899999999</v>
          </cell>
          <cell r="JJ11"/>
          <cell r="JK11"/>
          <cell r="JL11"/>
          <cell r="JM11"/>
          <cell r="JN11"/>
          <cell r="JO11"/>
          <cell r="JP11"/>
          <cell r="JQ11"/>
          <cell r="JR11"/>
        </row>
        <row r="12"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  <cell r="JD12">
            <v>1.6007070400000001</v>
          </cell>
          <cell r="JE12">
            <v>1.8448373</v>
          </cell>
          <cell r="JF12">
            <v>1.5127415200000001</v>
          </cell>
          <cell r="JG12">
            <v>1.98569894</v>
          </cell>
          <cell r="JH12">
            <v>1.82186753</v>
          </cell>
          <cell r="JI12">
            <v>1.35076408</v>
          </cell>
          <cell r="JJ12"/>
          <cell r="JK12"/>
          <cell r="JL12"/>
          <cell r="JM12"/>
          <cell r="JN12"/>
          <cell r="JO12"/>
          <cell r="JP12"/>
          <cell r="JQ12"/>
          <cell r="JR12"/>
        </row>
        <row r="13"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  <cell r="JD13">
            <v>0.14232407</v>
          </cell>
          <cell r="JE13">
            <v>0.20536177999999999</v>
          </cell>
          <cell r="JF13">
            <v>0.15327986999999998</v>
          </cell>
          <cell r="JG13">
            <v>0.10690232000000001</v>
          </cell>
          <cell r="JH13">
            <v>0.16116148000000002</v>
          </cell>
          <cell r="JI13">
            <v>0.10339699000000001</v>
          </cell>
          <cell r="JJ13"/>
          <cell r="JK13"/>
          <cell r="JL13"/>
          <cell r="JM13"/>
          <cell r="JN13"/>
          <cell r="JO13"/>
          <cell r="JP13"/>
          <cell r="JQ13"/>
          <cell r="JR13"/>
        </row>
        <row r="14"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  <cell r="JD14">
            <v>0.42695897999999999</v>
          </cell>
          <cell r="JE14">
            <v>0.50078484000000001</v>
          </cell>
          <cell r="JF14">
            <v>0.47405514000000004</v>
          </cell>
          <cell r="JG14">
            <v>0.42798675000000003</v>
          </cell>
          <cell r="JH14">
            <v>0.45774677000000003</v>
          </cell>
          <cell r="JI14">
            <v>0.34509107</v>
          </cell>
          <cell r="JJ14"/>
          <cell r="JK14"/>
          <cell r="JL14"/>
          <cell r="JM14"/>
          <cell r="JN14"/>
          <cell r="JO14"/>
          <cell r="JP14"/>
          <cell r="JQ14"/>
          <cell r="JR14"/>
        </row>
        <row r="15"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  <cell r="JD15">
            <v>0.63225798</v>
          </cell>
          <cell r="JE15">
            <v>0.75985336999999997</v>
          </cell>
          <cell r="JF15">
            <v>0.59603256999999998</v>
          </cell>
          <cell r="JG15">
            <v>0.69608628000000006</v>
          </cell>
          <cell r="JH15">
            <v>0.78704485000000002</v>
          </cell>
          <cell r="JI15">
            <v>0.5452838000000001</v>
          </cell>
          <cell r="JJ15"/>
          <cell r="JK15"/>
          <cell r="JL15"/>
          <cell r="JM15"/>
          <cell r="JN15"/>
          <cell r="JO15"/>
          <cell r="JP15"/>
          <cell r="JQ15"/>
          <cell r="JR15"/>
        </row>
        <row r="16"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  <cell r="JD16">
            <v>0.78563594999999997</v>
          </cell>
          <cell r="JE16">
            <v>0.90841735000000001</v>
          </cell>
          <cell r="JF16">
            <v>0.72432353999999999</v>
          </cell>
          <cell r="JG16">
            <v>0.50552419999999998</v>
          </cell>
          <cell r="JH16">
            <v>0.64639537000000002</v>
          </cell>
          <cell r="JI16">
            <v>0.77758241000000006</v>
          </cell>
          <cell r="JJ16"/>
          <cell r="JK16"/>
          <cell r="JL16"/>
          <cell r="JM16"/>
          <cell r="JN16"/>
          <cell r="JO16"/>
          <cell r="JP16"/>
          <cell r="JQ16"/>
          <cell r="JR16"/>
        </row>
        <row r="21"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  <cell r="JD21">
            <v>4.3168657100000001</v>
          </cell>
          <cell r="JE21">
            <v>4.1547030099999995</v>
          </cell>
          <cell r="JF21">
            <v>4.0321915300000004</v>
          </cell>
          <cell r="JG21">
            <v>4.4233166499999994</v>
          </cell>
          <cell r="JH21">
            <v>4.6974410100000004</v>
          </cell>
          <cell r="JI21">
            <v>4.43092329</v>
          </cell>
          <cell r="JJ21"/>
          <cell r="JK21"/>
          <cell r="JL21"/>
          <cell r="JM21"/>
          <cell r="JN21"/>
          <cell r="JO21"/>
          <cell r="JP21"/>
          <cell r="JQ21"/>
          <cell r="JR21"/>
        </row>
        <row r="22"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  <cell r="JD22">
            <v>1.62398172</v>
          </cell>
          <cell r="JE22">
            <v>1.78240343</v>
          </cell>
          <cell r="JF22">
            <v>1.3509093700000001</v>
          </cell>
          <cell r="JG22">
            <v>1.7180330700000002</v>
          </cell>
          <cell r="JH22">
            <v>1.96570343</v>
          </cell>
          <cell r="JI22">
            <v>1.3042636490791435</v>
          </cell>
          <cell r="JJ22"/>
          <cell r="JK22"/>
          <cell r="JL22"/>
          <cell r="JM22"/>
          <cell r="JN22"/>
          <cell r="JO22"/>
          <cell r="JP22"/>
          <cell r="JQ22"/>
          <cell r="JR22"/>
        </row>
        <row r="23"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  <cell r="JD23">
            <v>1.8869583000000001</v>
          </cell>
          <cell r="JE23">
            <v>2.4258290899999997</v>
          </cell>
          <cell r="JF23">
            <v>2.3118219300000002</v>
          </cell>
          <cell r="JG23">
            <v>2.6850149700000001</v>
          </cell>
          <cell r="JH23">
            <v>3.0851808199999997</v>
          </cell>
          <cell r="JI23">
            <v>1.93466155</v>
          </cell>
          <cell r="JJ23"/>
          <cell r="JK23"/>
          <cell r="JL23"/>
          <cell r="JM23"/>
          <cell r="JN23"/>
          <cell r="JO23"/>
          <cell r="JP23"/>
          <cell r="JQ23"/>
          <cell r="JR23"/>
        </row>
        <row r="24"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  <cell r="JD24">
            <v>1.0554228600000002</v>
          </cell>
          <cell r="JE24">
            <v>1.02546392</v>
          </cell>
          <cell r="JF24">
            <v>0.81383488000000004</v>
          </cell>
          <cell r="JG24">
            <v>1.06522607</v>
          </cell>
          <cell r="JH24">
            <v>1.08003819</v>
          </cell>
          <cell r="JI24">
            <v>0.82900242000000002</v>
          </cell>
          <cell r="JJ24"/>
          <cell r="JK24"/>
          <cell r="JL24"/>
          <cell r="JM24"/>
          <cell r="JN24"/>
          <cell r="JO24"/>
          <cell r="JP24"/>
          <cell r="JQ24"/>
          <cell r="JR24"/>
        </row>
        <row r="25"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  <cell r="JD25">
            <v>9.5840289999999995E-2</v>
          </cell>
          <cell r="JE25">
            <v>0.10979027000000001</v>
          </cell>
          <cell r="JF25">
            <v>0.10074610000000001</v>
          </cell>
          <cell r="JG25">
            <v>7.1898690000000001E-2</v>
          </cell>
          <cell r="JH25">
            <v>0.1205915</v>
          </cell>
          <cell r="JI25">
            <v>7.6390109999999997E-2</v>
          </cell>
          <cell r="JJ25"/>
          <cell r="JK25"/>
          <cell r="JL25"/>
          <cell r="JM25"/>
          <cell r="JN25"/>
          <cell r="JO25"/>
          <cell r="JP25"/>
          <cell r="JQ25"/>
          <cell r="JR25"/>
        </row>
        <row r="26"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  <cell r="JD26">
            <v>0.24657492</v>
          </cell>
          <cell r="JE26">
            <v>0.27827597999999998</v>
          </cell>
          <cell r="JF26">
            <v>0.21022417000000002</v>
          </cell>
          <cell r="JG26">
            <v>0.22464977999999999</v>
          </cell>
          <cell r="JH26">
            <v>0.21842451000000002</v>
          </cell>
          <cell r="JI26">
            <v>0.20775254999999998</v>
          </cell>
          <cell r="JJ26"/>
          <cell r="JK26"/>
          <cell r="JL26"/>
          <cell r="JM26"/>
          <cell r="JN26"/>
          <cell r="JO26"/>
          <cell r="JP26"/>
          <cell r="JQ26"/>
          <cell r="JR26"/>
        </row>
        <row r="27"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  <cell r="JD27">
            <v>0.47187530999999999</v>
          </cell>
          <cell r="JE27">
            <v>0.44550615999999998</v>
          </cell>
          <cell r="JF27">
            <v>0.41207950999999998</v>
          </cell>
          <cell r="JG27">
            <v>0.49801684999999996</v>
          </cell>
          <cell r="JH27">
            <v>0.51019272999999998</v>
          </cell>
          <cell r="JI27">
            <v>0.40485771000000004</v>
          </cell>
          <cell r="JJ27"/>
          <cell r="JK27"/>
          <cell r="JL27"/>
          <cell r="JM27"/>
          <cell r="JN27"/>
          <cell r="JO27"/>
          <cell r="JP27"/>
          <cell r="JQ27"/>
          <cell r="JR27"/>
        </row>
        <row r="28"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  <cell r="JD28">
            <v>0.44965465000000004</v>
          </cell>
          <cell r="JE28">
            <v>0.50619179999999997</v>
          </cell>
          <cell r="JF28">
            <v>0.42868634999999999</v>
          </cell>
          <cell r="JG28">
            <v>11</v>
          </cell>
          <cell r="JH28">
            <v>0.47533240999999998</v>
          </cell>
          <cell r="JI28">
            <v>0.41451440000000001</v>
          </cell>
          <cell r="JJ28"/>
          <cell r="JK28"/>
          <cell r="JL28"/>
          <cell r="JM28"/>
          <cell r="JN28"/>
          <cell r="JO28"/>
          <cell r="JP28"/>
          <cell r="JQ28"/>
          <cell r="JR28"/>
        </row>
        <row r="33"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  <cell r="JD33">
            <v>20.210204999999998</v>
          </cell>
          <cell r="JE33">
            <v>26.570474999999998</v>
          </cell>
          <cell r="JF33">
            <v>26.652521</v>
          </cell>
          <cell r="JG33">
            <v>29.48733</v>
          </cell>
          <cell r="JH33">
            <v>45.658386999999998</v>
          </cell>
          <cell r="JI33">
            <v>22.505455999999999</v>
          </cell>
          <cell r="JJ33"/>
          <cell r="JK33"/>
          <cell r="JL33"/>
          <cell r="JM33"/>
          <cell r="JN33"/>
          <cell r="JO33"/>
          <cell r="JP33"/>
          <cell r="JQ33"/>
          <cell r="JR33"/>
        </row>
        <row r="34"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  <cell r="JD34">
            <v>7.7154790000000002</v>
          </cell>
          <cell r="JE34">
            <v>19.367204000000001</v>
          </cell>
          <cell r="JF34">
            <v>13.292961999999999</v>
          </cell>
          <cell r="JG34">
            <v>12.995274</v>
          </cell>
          <cell r="JH34">
            <v>15.554956000000001</v>
          </cell>
          <cell r="JI34">
            <v>15.870088000000001</v>
          </cell>
          <cell r="JJ34"/>
          <cell r="JK34"/>
          <cell r="JL34"/>
          <cell r="JM34"/>
          <cell r="JN34"/>
          <cell r="JO34"/>
          <cell r="JP34"/>
          <cell r="JQ34"/>
          <cell r="JR3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71A2-8839-4ED5-9416-496258646CB3}">
  <sheetPr>
    <pageSetUpPr fitToPage="1"/>
  </sheetPr>
  <dimension ref="A1:ID58"/>
  <sheetViews>
    <sheetView tabSelected="1" topLeftCell="A2" zoomScale="80" zoomScaleNormal="80" zoomScaleSheetLayoutView="80" workbookViewId="0">
      <selection activeCell="B33" sqref="B33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38" ht="19.5" x14ac:dyDescent="0.4">
      <c r="A1" s="1" t="s">
        <v>0</v>
      </c>
      <c r="M1" s="36"/>
      <c r="R1" s="37"/>
    </row>
    <row r="2" spans="1:238" ht="19.5" x14ac:dyDescent="0.4">
      <c r="A2" s="3" t="s">
        <v>26</v>
      </c>
      <c r="M2" s="36"/>
      <c r="R2" s="37"/>
    </row>
    <row r="3" spans="1:238" ht="10.5" customHeight="1" x14ac:dyDescent="0.25">
      <c r="A3" s="4"/>
    </row>
    <row r="4" spans="1:238" ht="19.5" x14ac:dyDescent="0.4">
      <c r="A4" s="5" t="s">
        <v>27</v>
      </c>
      <c r="C4" s="38" t="s">
        <v>28</v>
      </c>
      <c r="E4" s="7">
        <v>45658</v>
      </c>
      <c r="F4" s="7">
        <v>45689</v>
      </c>
      <c r="G4" s="7">
        <v>45717</v>
      </c>
      <c r="H4" s="7">
        <v>45748</v>
      </c>
      <c r="I4" s="7">
        <v>45778</v>
      </c>
      <c r="J4" s="7">
        <v>45809</v>
      </c>
      <c r="K4" s="7">
        <v>45839</v>
      </c>
      <c r="L4" s="7">
        <v>45870</v>
      </c>
      <c r="M4" s="7">
        <v>45901</v>
      </c>
      <c r="N4" s="7">
        <v>45931</v>
      </c>
      <c r="O4" s="7">
        <v>45962</v>
      </c>
      <c r="P4" s="7">
        <v>45992</v>
      </c>
      <c r="R4" s="8" t="s">
        <v>4</v>
      </c>
    </row>
    <row r="5" spans="1:238" x14ac:dyDescent="0.2">
      <c r="A5" s="9" t="s">
        <v>5</v>
      </c>
      <c r="C5" s="10">
        <f>SUM(E5:P5)</f>
        <v>256.00225598093755</v>
      </c>
      <c r="E5" s="11">
        <v>21.333521331744791</v>
      </c>
      <c r="F5" s="11">
        <v>21.333521331744791</v>
      </c>
      <c r="G5" s="11">
        <v>21.333521331744791</v>
      </c>
      <c r="H5" s="11">
        <v>21.333521331744791</v>
      </c>
      <c r="I5" s="11">
        <v>21.333521331744791</v>
      </c>
      <c r="J5" s="11">
        <v>21.333521331744791</v>
      </c>
      <c r="K5" s="11">
        <v>21.333521331744791</v>
      </c>
      <c r="L5" s="11">
        <v>21.333521331744791</v>
      </c>
      <c r="M5" s="11">
        <v>21.333521331744791</v>
      </c>
      <c r="N5" s="11">
        <v>21.333521331744791</v>
      </c>
      <c r="O5" s="11">
        <v>21.333521331744791</v>
      </c>
      <c r="P5" s="11">
        <v>21.333521331744791</v>
      </c>
      <c r="R5" s="12">
        <f>SUM($E5:G5)</f>
        <v>64.000563995234373</v>
      </c>
    </row>
    <row r="6" spans="1:238" x14ac:dyDescent="0.2">
      <c r="A6" s="9" t="s">
        <v>6</v>
      </c>
      <c r="C6" s="15">
        <f>SUM(E6:P6)</f>
        <v>125.81785811019455</v>
      </c>
      <c r="E6" s="16">
        <v>10.484821509182879</v>
      </c>
      <c r="F6" s="16">
        <v>10.484821509182879</v>
      </c>
      <c r="G6" s="16">
        <v>10.484821509182879</v>
      </c>
      <c r="H6" s="16">
        <v>10.484821509182879</v>
      </c>
      <c r="I6" s="16">
        <v>10.484821509182879</v>
      </c>
      <c r="J6" s="16">
        <v>10.484821509182879</v>
      </c>
      <c r="K6" s="16">
        <v>10.484821509182879</v>
      </c>
      <c r="L6" s="16">
        <v>10.484821509182879</v>
      </c>
      <c r="M6" s="16">
        <v>10.484821509182879</v>
      </c>
      <c r="N6" s="16">
        <v>10.484821509182879</v>
      </c>
      <c r="O6" s="16">
        <v>10.484821509182879</v>
      </c>
      <c r="P6" s="16">
        <v>10.484821509182879</v>
      </c>
      <c r="R6" s="17">
        <f>SUM($E6:G6)</f>
        <v>31.454464527548637</v>
      </c>
    </row>
    <row r="7" spans="1:238" x14ac:dyDescent="0.2">
      <c r="A7" s="9" t="s">
        <v>7</v>
      </c>
      <c r="C7" s="10">
        <f>SUM(C5:C6)</f>
        <v>381.8201140911321</v>
      </c>
      <c r="E7" s="11">
        <f t="shared" ref="E7:P7" si="0">SUM(E5:E6)</f>
        <v>31.81834284092767</v>
      </c>
      <c r="F7" s="11">
        <f t="shared" si="0"/>
        <v>31.81834284092767</v>
      </c>
      <c r="G7" s="11">
        <f t="shared" si="0"/>
        <v>31.81834284092767</v>
      </c>
      <c r="H7" s="11">
        <f t="shared" si="0"/>
        <v>31.81834284092767</v>
      </c>
      <c r="I7" s="11">
        <f t="shared" si="0"/>
        <v>31.81834284092767</v>
      </c>
      <c r="J7" s="11">
        <f t="shared" si="0"/>
        <v>31.81834284092767</v>
      </c>
      <c r="K7" s="11">
        <f t="shared" si="0"/>
        <v>31.81834284092767</v>
      </c>
      <c r="L7" s="11">
        <f t="shared" si="0"/>
        <v>31.81834284092767</v>
      </c>
      <c r="M7" s="11">
        <f t="shared" si="0"/>
        <v>31.81834284092767</v>
      </c>
      <c r="N7" s="11">
        <f t="shared" si="0"/>
        <v>31.81834284092767</v>
      </c>
      <c r="O7" s="11">
        <f t="shared" si="0"/>
        <v>31.81834284092767</v>
      </c>
      <c r="P7" s="11">
        <f t="shared" si="0"/>
        <v>31.81834284092767</v>
      </c>
      <c r="R7" s="12">
        <f>SUM(R5:R6)</f>
        <v>95.45502852278301</v>
      </c>
    </row>
    <row r="8" spans="1:238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C8" s="2">
        <v>0.42182910000000001</v>
      </c>
      <c r="ID8" s="19">
        <f>AVERAGE(IA8:IC8)</f>
        <v>0.42182910000000001</v>
      </c>
    </row>
    <row r="9" spans="1:238" x14ac:dyDescent="0.2">
      <c r="A9" s="9" t="s">
        <v>8</v>
      </c>
      <c r="C9" s="10">
        <f>SUM(E9:P9)</f>
        <v>234.8191505312669</v>
      </c>
      <c r="E9" s="11">
        <v>19.568262544272237</v>
      </c>
      <c r="F9" s="11">
        <v>19.568262544272237</v>
      </c>
      <c r="G9" s="11">
        <v>19.568262544272237</v>
      </c>
      <c r="H9" s="11">
        <v>19.568262544272237</v>
      </c>
      <c r="I9" s="11">
        <v>19.568262544272237</v>
      </c>
      <c r="J9" s="11">
        <v>19.568262544272237</v>
      </c>
      <c r="K9" s="11">
        <v>19.568262544272237</v>
      </c>
      <c r="L9" s="11">
        <v>19.568262544272237</v>
      </c>
      <c r="M9" s="11">
        <v>19.568262544272237</v>
      </c>
      <c r="N9" s="11">
        <v>19.568262544272237</v>
      </c>
      <c r="O9" s="11">
        <v>19.568262544272237</v>
      </c>
      <c r="P9" s="11">
        <v>19.568262544272237</v>
      </c>
      <c r="R9" s="12">
        <f>SUM($E9:G9)</f>
        <v>58.704787632816711</v>
      </c>
    </row>
    <row r="10" spans="1:238" x14ac:dyDescent="0.2">
      <c r="A10" s="9" t="s">
        <v>9</v>
      </c>
      <c r="C10" s="15">
        <f>SUM(E10:P10)</f>
        <v>149.29125379865346</v>
      </c>
      <c r="E10" s="16">
        <v>12.440937816554458</v>
      </c>
      <c r="F10" s="16">
        <v>12.440937816554458</v>
      </c>
      <c r="G10" s="16">
        <v>12.440937816554458</v>
      </c>
      <c r="H10" s="16">
        <v>12.440937816554458</v>
      </c>
      <c r="I10" s="16">
        <v>12.440937816554458</v>
      </c>
      <c r="J10" s="16">
        <v>12.440937816554458</v>
      </c>
      <c r="K10" s="16">
        <v>12.440937816554458</v>
      </c>
      <c r="L10" s="16">
        <v>12.440937816554458</v>
      </c>
      <c r="M10" s="16">
        <v>12.440937816554458</v>
      </c>
      <c r="N10" s="16">
        <v>12.440937816554458</v>
      </c>
      <c r="O10" s="16">
        <v>12.440937816554458</v>
      </c>
      <c r="P10" s="16">
        <v>12.440937816554458</v>
      </c>
      <c r="R10" s="17">
        <f>SUM($E10:G10)</f>
        <v>37.322813449663371</v>
      </c>
    </row>
    <row r="11" spans="1:238" x14ac:dyDescent="0.2">
      <c r="A11" s="9" t="s">
        <v>10</v>
      </c>
      <c r="C11" s="10">
        <f>SUM(C9:C10)</f>
        <v>384.11040432992036</v>
      </c>
      <c r="E11" s="11">
        <f t="shared" ref="E11:P11" si="1">SUM(E9:E10)</f>
        <v>32.009200360826696</v>
      </c>
      <c r="F11" s="11">
        <f t="shared" si="1"/>
        <v>32.009200360826696</v>
      </c>
      <c r="G11" s="11">
        <f t="shared" si="1"/>
        <v>32.009200360826696</v>
      </c>
      <c r="H11" s="11">
        <f t="shared" si="1"/>
        <v>32.009200360826696</v>
      </c>
      <c r="I11" s="11">
        <f t="shared" si="1"/>
        <v>32.009200360826696</v>
      </c>
      <c r="J11" s="11">
        <f t="shared" si="1"/>
        <v>32.009200360826696</v>
      </c>
      <c r="K11" s="11">
        <f t="shared" si="1"/>
        <v>32.009200360826696</v>
      </c>
      <c r="L11" s="11">
        <f t="shared" si="1"/>
        <v>32.009200360826696</v>
      </c>
      <c r="M11" s="11">
        <f t="shared" si="1"/>
        <v>32.009200360826696</v>
      </c>
      <c r="N11" s="11">
        <f t="shared" si="1"/>
        <v>32.009200360826696</v>
      </c>
      <c r="O11" s="11">
        <f t="shared" si="1"/>
        <v>32.009200360826696</v>
      </c>
      <c r="P11" s="11">
        <f t="shared" si="1"/>
        <v>32.009200360826696</v>
      </c>
      <c r="R11" s="12">
        <f>SUM(R9:R10)</f>
        <v>96.027601082480089</v>
      </c>
    </row>
    <row r="12" spans="1:238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38" x14ac:dyDescent="0.2">
      <c r="A13" s="21" t="s">
        <v>11</v>
      </c>
      <c r="B13" s="11"/>
      <c r="C13" s="10">
        <f>SUM(C7,C11)</f>
        <v>765.93051842105251</v>
      </c>
      <c r="D13" s="11"/>
      <c r="E13" s="11">
        <f t="shared" ref="E13:P13" si="2">SUM(E7,E11)</f>
        <v>63.827543201754366</v>
      </c>
      <c r="F13" s="11">
        <f t="shared" si="2"/>
        <v>63.827543201754366</v>
      </c>
      <c r="G13" s="11">
        <f t="shared" si="2"/>
        <v>63.827543201754366</v>
      </c>
      <c r="H13" s="11">
        <f t="shared" si="2"/>
        <v>63.827543201754366</v>
      </c>
      <c r="I13" s="11">
        <f t="shared" si="2"/>
        <v>63.827543201754366</v>
      </c>
      <c r="J13" s="11">
        <f t="shared" si="2"/>
        <v>63.827543201754366</v>
      </c>
      <c r="K13" s="11">
        <f t="shared" si="2"/>
        <v>63.827543201754366</v>
      </c>
      <c r="L13" s="11">
        <f t="shared" si="2"/>
        <v>63.827543201754366</v>
      </c>
      <c r="M13" s="11">
        <f t="shared" si="2"/>
        <v>63.827543201754366</v>
      </c>
      <c r="N13" s="11">
        <f t="shared" si="2"/>
        <v>63.827543201754366</v>
      </c>
      <c r="O13" s="11">
        <f t="shared" si="2"/>
        <v>63.827543201754366</v>
      </c>
      <c r="P13" s="11">
        <f t="shared" si="2"/>
        <v>63.827543201754366</v>
      </c>
      <c r="Q13" s="11"/>
      <c r="R13" s="22">
        <f>SUM(R7,R11)</f>
        <v>191.4826296052631</v>
      </c>
    </row>
    <row r="14" spans="1:238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38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38" ht="19.5" x14ac:dyDescent="0.4">
      <c r="A16" s="5" t="s">
        <v>12</v>
      </c>
      <c r="C16" s="7"/>
      <c r="E16" s="7">
        <f t="shared" ref="E16:R16" si="3">E4</f>
        <v>45658</v>
      </c>
      <c r="F16" s="7">
        <f t="shared" si="3"/>
        <v>45689</v>
      </c>
      <c r="G16" s="7">
        <f t="shared" si="3"/>
        <v>45717</v>
      </c>
      <c r="H16" s="7">
        <f t="shared" si="3"/>
        <v>45748</v>
      </c>
      <c r="I16" s="7">
        <f t="shared" si="3"/>
        <v>45778</v>
      </c>
      <c r="J16" s="7">
        <f t="shared" si="3"/>
        <v>45809</v>
      </c>
      <c r="K16" s="7">
        <f t="shared" si="3"/>
        <v>45839</v>
      </c>
      <c r="L16" s="7">
        <f t="shared" si="3"/>
        <v>45870</v>
      </c>
      <c r="M16" s="7">
        <f t="shared" si="3"/>
        <v>45901</v>
      </c>
      <c r="N16" s="7">
        <f t="shared" si="3"/>
        <v>45931</v>
      </c>
      <c r="O16" s="7">
        <f t="shared" si="3"/>
        <v>45962</v>
      </c>
      <c r="P16" s="7">
        <f t="shared" si="3"/>
        <v>45992</v>
      </c>
      <c r="Q16" s="7">
        <f t="shared" si="3"/>
        <v>0</v>
      </c>
      <c r="R16" s="8" t="str">
        <f t="shared" si="3"/>
        <v>YTD Mar</v>
      </c>
      <c r="ID16" s="26" t="e">
        <f>AVERAGE(IA16:IC16)</f>
        <v>#DIV/0!</v>
      </c>
    </row>
    <row r="17" spans="1:238" x14ac:dyDescent="0.2">
      <c r="A17" s="9" t="s">
        <v>5</v>
      </c>
      <c r="C17" s="11"/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21.076875515511173</v>
      </c>
      <c r="H17" s="11" t="str">
        <f>IF(SUM([1]Data!JJ9:JJ16)=0,"",SUM([1]Data!JJ9:JJ16))</f>
        <v/>
      </c>
      <c r="I17" s="11" t="str">
        <f>IF(SUM([1]Data!JK9:JK16)=0,"",SUM([1]Data!JK9:JK16))</f>
        <v/>
      </c>
      <c r="J17" s="11" t="str">
        <f>IF(SUM([1]Data!JL9:JL16)=0,"",SUM([1]Data!JL9:JL16))</f>
        <v/>
      </c>
      <c r="K17" s="11" t="str">
        <f>IF(SUM([1]Data!JM9:JM16)=0,"",SUM([1]Data!JM9:JM16))</f>
        <v/>
      </c>
      <c r="L17" s="11" t="str">
        <f>IF(SUM([1]Data!JN9:JN16)=0,"",SUM([1]Data!JN9:JN16))</f>
        <v/>
      </c>
      <c r="M17" s="11" t="str">
        <f>IF(SUM([1]Data!JO9:JO16)=0,"",SUM([1]Data!JO9:JO16))</f>
        <v/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SUM($E17:G17)</f>
        <v>72.022367005511171</v>
      </c>
    </row>
    <row r="18" spans="1:238" x14ac:dyDescent="0.2">
      <c r="A18" s="9" t="s">
        <v>6</v>
      </c>
      <c r="C18" s="16"/>
      <c r="E18" s="16">
        <f>IF(SUM([1]Data!JG21:JG28)=0,"",SUM([1]Data!JG21:JG28))</f>
        <v>21.686156079999996</v>
      </c>
      <c r="F18" s="16">
        <f>IF(SUM([1]Data!JH21:JH28)=0,"",SUM([1]Data!JH21:JH28))</f>
        <v>12.152904599999999</v>
      </c>
      <c r="G18" s="16">
        <f>IF(SUM([1]Data!JI21:JI28)=0,"",SUM([1]Data!JI21:JI28))</f>
        <v>9.6023656790791438</v>
      </c>
      <c r="H18" s="16" t="str">
        <f>IF(SUM([1]Data!JJ21:JJ28)=0,"",SUM([1]Data!JJ21:JJ28))</f>
        <v/>
      </c>
      <c r="I18" s="16" t="str">
        <f>IF(SUM([1]Data!JK21:JK28)=0,"",SUM([1]Data!JK21:JK28))</f>
        <v/>
      </c>
      <c r="J18" s="16" t="str">
        <f>IF(SUM([1]Data!JL21:JL28)=0,"",SUM([1]Data!JL21:JL28))</f>
        <v/>
      </c>
      <c r="K18" s="16" t="str">
        <f>IF(SUM([1]Data!JM21:JM28)=0,"",SUM([1]Data!JM21:JM28))</f>
        <v/>
      </c>
      <c r="L18" s="16" t="str">
        <f>IF(SUM([1]Data!JN21:JN28)=0,"",SUM([1]Data!JN21:JN28))</f>
        <v/>
      </c>
      <c r="M18" s="16" t="str">
        <f>IF(SUM([1]Data!JO21:JO28)=0,"",SUM([1]Data!JO21:JO28))</f>
        <v/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SUM($E18:G18)</f>
        <v>43.441426359079138</v>
      </c>
    </row>
    <row r="19" spans="1:238" x14ac:dyDescent="0.2">
      <c r="A19" s="9" t="s">
        <v>7</v>
      </c>
      <c r="C19" s="11"/>
      <c r="E19" s="11">
        <f t="shared" ref="E19:P19" si="4">IF(OR(E17="",E18=""),"",SUM(E17:E18))</f>
        <v>43.231152289999997</v>
      </c>
      <c r="F19" s="11">
        <f t="shared" si="4"/>
        <v>41.553399880000001</v>
      </c>
      <c r="G19" s="11">
        <f t="shared" si="4"/>
        <v>30.679241194590318</v>
      </c>
      <c r="H19" s="11" t="str">
        <f t="shared" si="4"/>
        <v/>
      </c>
      <c r="I19" s="11" t="str">
        <f t="shared" si="4"/>
        <v/>
      </c>
      <c r="J19" s="11" t="str">
        <f t="shared" si="4"/>
        <v/>
      </c>
      <c r="K19" s="11" t="str">
        <f t="shared" si="4"/>
        <v/>
      </c>
      <c r="L19" s="11" t="str">
        <f t="shared" si="4"/>
        <v/>
      </c>
      <c r="M19" s="11" t="str">
        <f t="shared" si="4"/>
        <v/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115.46379336459032</v>
      </c>
    </row>
    <row r="20" spans="1:238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C20" s="2">
        <v>0.30997675000000002</v>
      </c>
      <c r="ID20" s="19">
        <f>AVERAGE(IA20:IC20)</f>
        <v>0.30997675000000002</v>
      </c>
    </row>
    <row r="21" spans="1:238" x14ac:dyDescent="0.2">
      <c r="A21" s="9" t="s">
        <v>8</v>
      </c>
      <c r="C21" s="39"/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 t="str">
        <f>IF([1]Data!JJ33=0,"",[1]Data!JJ33*0.9)</f>
        <v/>
      </c>
      <c r="I21" s="11" t="str">
        <f>IF([1]Data!JK33=0,"",[1]Data!JK33*0.9)</f>
        <v/>
      </c>
      <c r="J21" s="11" t="str">
        <f>IF([1]Data!JL33=0,"",[1]Data!JL33*0.9)</f>
        <v/>
      </c>
      <c r="K21" s="11" t="str">
        <f>IF([1]Data!JM33=0,"",[1]Data!JM33*0.9)</f>
        <v/>
      </c>
      <c r="L21" s="11" t="str">
        <f>IF([1]Data!JN33=0,"",[1]Data!JN33*0.9)</f>
        <v/>
      </c>
      <c r="M21" s="11" t="str">
        <f>IF([1]Data!JO33=0,"",[1]Data!JO33*0.9)</f>
        <v/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SUM($E21:G21)</f>
        <v>87.8860557</v>
      </c>
    </row>
    <row r="22" spans="1:238" x14ac:dyDescent="0.2">
      <c r="A22" s="9" t="s">
        <v>9</v>
      </c>
      <c r="C22" s="16"/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 t="str">
        <f>IF([1]Data!JJ34=0,"",[1]Data!JJ34*0.9)</f>
        <v/>
      </c>
      <c r="I22" s="16" t="str">
        <f>IF([1]Data!JK34=0,"",[1]Data!JK34*0.9)</f>
        <v/>
      </c>
      <c r="J22" s="16" t="str">
        <f>IF([1]Data!JL34=0,"",[1]Data!JL34*0.9)</f>
        <v/>
      </c>
      <c r="K22" s="16" t="str">
        <f>IF([1]Data!JM34=0,"",[1]Data!JM34*0.9)</f>
        <v/>
      </c>
      <c r="L22" s="16" t="str">
        <f>IF([1]Data!JN34=0,"",[1]Data!JN34*0.9)</f>
        <v/>
      </c>
      <c r="M22" s="16" t="str">
        <f>IF([1]Data!JO34=0,"",[1]Data!JO34*0.9)</f>
        <v/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SUM($E22:G22)</f>
        <v>39.978286199999999</v>
      </c>
    </row>
    <row r="23" spans="1:238" x14ac:dyDescent="0.2">
      <c r="A23" s="9" t="s">
        <v>10</v>
      </c>
      <c r="C23" s="11"/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 t="str">
        <f t="shared" si="5"/>
        <v/>
      </c>
      <c r="I23" s="11" t="str">
        <f t="shared" si="5"/>
        <v/>
      </c>
      <c r="J23" s="11" t="str">
        <f t="shared" si="5"/>
        <v/>
      </c>
      <c r="K23" s="11" t="str">
        <f t="shared" si="5"/>
        <v/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127.8643419</v>
      </c>
    </row>
    <row r="24" spans="1:238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38" x14ac:dyDescent="0.2">
      <c r="A25" s="21" t="s">
        <v>11</v>
      </c>
      <c r="C25" s="11"/>
      <c r="E25" s="11">
        <f t="shared" ref="E25:P25" si="6">IF(OR(E19="",E23=""),"",SUM(E19,E23))</f>
        <v>81.46549589</v>
      </c>
      <c r="F25" s="11">
        <f t="shared" si="6"/>
        <v>96.645408579999994</v>
      </c>
      <c r="G25" s="11">
        <f t="shared" si="6"/>
        <v>65.217230794590321</v>
      </c>
      <c r="H25" s="11" t="str">
        <f t="shared" si="6"/>
        <v/>
      </c>
      <c r="I25" s="11" t="str">
        <f t="shared" si="6"/>
        <v/>
      </c>
      <c r="J25" s="11" t="str">
        <f t="shared" si="6"/>
        <v/>
      </c>
      <c r="K25" s="11" t="str">
        <f t="shared" si="6"/>
        <v/>
      </c>
      <c r="L25" s="11" t="str">
        <f t="shared" si="6"/>
        <v/>
      </c>
      <c r="M25" s="11" t="str">
        <f t="shared" si="6"/>
        <v/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243.32813526459032</v>
      </c>
    </row>
    <row r="26" spans="1:238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38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38" ht="19.5" x14ac:dyDescent="0.4">
      <c r="A28" s="5" t="s">
        <v>13</v>
      </c>
      <c r="C28" s="7"/>
      <c r="E28" s="7">
        <f t="shared" ref="E28:P28" si="7">E4</f>
        <v>45658</v>
      </c>
      <c r="F28" s="7">
        <f t="shared" si="7"/>
        <v>45689</v>
      </c>
      <c r="G28" s="7">
        <f t="shared" si="7"/>
        <v>45717</v>
      </c>
      <c r="H28" s="7">
        <f t="shared" si="7"/>
        <v>45748</v>
      </c>
      <c r="I28" s="7">
        <f t="shared" si="7"/>
        <v>45778</v>
      </c>
      <c r="J28" s="7">
        <f t="shared" si="7"/>
        <v>45809</v>
      </c>
      <c r="K28" s="7">
        <f t="shared" si="7"/>
        <v>45839</v>
      </c>
      <c r="L28" s="7">
        <f t="shared" si="7"/>
        <v>45870</v>
      </c>
      <c r="M28" s="7">
        <f t="shared" si="7"/>
        <v>45901</v>
      </c>
      <c r="N28" s="7">
        <f t="shared" si="7"/>
        <v>45931</v>
      </c>
      <c r="O28" s="7">
        <f t="shared" si="7"/>
        <v>45962</v>
      </c>
      <c r="P28" s="7">
        <f t="shared" si="7"/>
        <v>45992</v>
      </c>
      <c r="R28" s="8" t="str">
        <f>+R4</f>
        <v>YTD Mar</v>
      </c>
      <c r="ID28" s="26" t="e">
        <f>AVERAGE(IA28:IC28)</f>
        <v>#DIV/0!</v>
      </c>
    </row>
    <row r="29" spans="1:238" x14ac:dyDescent="0.2">
      <c r="A29" s="9" t="s">
        <v>5</v>
      </c>
      <c r="C29" s="11"/>
      <c r="E29" s="11">
        <f t="shared" ref="E29:P30" si="8">IF(E17="","",ROUND(E17-E5,3))</f>
        <v>0.21099999999999999</v>
      </c>
      <c r="F29" s="11">
        <f t="shared" si="8"/>
        <v>8.0670000000000002</v>
      </c>
      <c r="G29" s="11">
        <f t="shared" si="8"/>
        <v>-0.25700000000000001</v>
      </c>
      <c r="H29" s="11" t="str">
        <f t="shared" si="8"/>
        <v/>
      </c>
      <c r="I29" s="11" t="str">
        <f t="shared" si="8"/>
        <v/>
      </c>
      <c r="J29" s="11" t="str">
        <f t="shared" si="8"/>
        <v/>
      </c>
      <c r="K29" s="11" t="str">
        <f t="shared" si="8"/>
        <v/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1" t="str">
        <f t="shared" si="8"/>
        <v/>
      </c>
      <c r="P29" s="11" t="str">
        <f t="shared" si="8"/>
        <v/>
      </c>
      <c r="R29" s="12">
        <f>IF(R17&gt;0,R17-R5,"")</f>
        <v>8.0218030102767983</v>
      </c>
    </row>
    <row r="30" spans="1:238" x14ac:dyDescent="0.2">
      <c r="A30" s="9" t="s">
        <v>6</v>
      </c>
      <c r="C30" s="16"/>
      <c r="E30" s="16">
        <f t="shared" si="8"/>
        <v>11.201000000000001</v>
      </c>
      <c r="F30" s="16">
        <f t="shared" si="8"/>
        <v>1.6679999999999999</v>
      </c>
      <c r="G30" s="16">
        <f t="shared" si="8"/>
        <v>-0.88200000000000001</v>
      </c>
      <c r="H30" s="16" t="str">
        <f t="shared" si="8"/>
        <v/>
      </c>
      <c r="I30" s="16" t="str">
        <f t="shared" si="8"/>
        <v/>
      </c>
      <c r="J30" s="16" t="str">
        <f t="shared" si="8"/>
        <v/>
      </c>
      <c r="K30" s="16" t="str">
        <f t="shared" si="8"/>
        <v/>
      </c>
      <c r="L30" s="16" t="str">
        <f t="shared" si="8"/>
        <v/>
      </c>
      <c r="M30" s="16" t="str">
        <f t="shared" si="8"/>
        <v/>
      </c>
      <c r="N30" s="16" t="str">
        <f t="shared" si="8"/>
        <v/>
      </c>
      <c r="O30" s="16" t="str">
        <f t="shared" si="8"/>
        <v/>
      </c>
      <c r="P30" s="16" t="str">
        <f t="shared" si="8"/>
        <v/>
      </c>
      <c r="R30" s="17">
        <f>IF(R18&gt;0,R18-R6,"")</f>
        <v>11.9869618315305</v>
      </c>
    </row>
    <row r="31" spans="1:238" x14ac:dyDescent="0.2">
      <c r="A31" s="9" t="s">
        <v>7</v>
      </c>
      <c r="C31" s="11"/>
      <c r="E31" s="11">
        <f t="shared" ref="E31:P31" si="9">IF(OR(E29="",E30=""),"",SUM(E29:E30))</f>
        <v>11.412000000000001</v>
      </c>
      <c r="F31" s="11">
        <f t="shared" si="9"/>
        <v>9.7349999999999994</v>
      </c>
      <c r="G31" s="11">
        <f t="shared" si="9"/>
        <v>-1.139</v>
      </c>
      <c r="H31" s="11" t="str">
        <f t="shared" si="9"/>
        <v/>
      </c>
      <c r="I31" s="11" t="str">
        <f t="shared" si="9"/>
        <v/>
      </c>
      <c r="J31" s="11" t="str">
        <f t="shared" si="9"/>
        <v/>
      </c>
      <c r="K31" s="11" t="str">
        <f t="shared" si="9"/>
        <v/>
      </c>
      <c r="L31" s="11" t="str">
        <f t="shared" si="9"/>
        <v/>
      </c>
      <c r="M31" s="11" t="str">
        <f t="shared" si="9"/>
        <v/>
      </c>
      <c r="N31" s="11" t="str">
        <f t="shared" si="9"/>
        <v/>
      </c>
      <c r="O31" s="11" t="str">
        <f t="shared" si="9"/>
        <v/>
      </c>
      <c r="P31" s="11" t="str">
        <f t="shared" si="9"/>
        <v/>
      </c>
      <c r="R31" s="12">
        <f>IF(R19&gt;0,R29+R30,"")</f>
        <v>20.008764841807299</v>
      </c>
    </row>
    <row r="32" spans="1:238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38" x14ac:dyDescent="0.2">
      <c r="A33" s="9" t="s">
        <v>8</v>
      </c>
      <c r="C33" s="11"/>
      <c r="E33" s="11">
        <f t="shared" ref="E33:P34" si="10">IF(E21="","",ROUND(E21-E9,3))</f>
        <v>6.97</v>
      </c>
      <c r="F33" s="11">
        <f t="shared" si="10"/>
        <v>21.524000000000001</v>
      </c>
      <c r="G33" s="11">
        <f t="shared" si="10"/>
        <v>0.68700000000000006</v>
      </c>
      <c r="H33" s="11" t="str">
        <f t="shared" si="10"/>
        <v/>
      </c>
      <c r="I33" s="11" t="str">
        <f t="shared" si="10"/>
        <v/>
      </c>
      <c r="J33" s="11" t="str">
        <f t="shared" si="10"/>
        <v/>
      </c>
      <c r="K33" s="11" t="str">
        <f t="shared" si="10"/>
        <v/>
      </c>
      <c r="L33" s="11" t="str">
        <f t="shared" si="10"/>
        <v/>
      </c>
      <c r="M33" s="11" t="str">
        <f t="shared" si="10"/>
        <v/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29.181268067183289</v>
      </c>
      <c r="ID33" s="2">
        <v>15.095370000000001</v>
      </c>
    </row>
    <row r="34" spans="1:238" x14ac:dyDescent="0.2">
      <c r="A34" s="9" t="s">
        <v>9</v>
      </c>
      <c r="C34" s="16"/>
      <c r="E34" s="16">
        <f t="shared" si="10"/>
        <v>-0.745</v>
      </c>
      <c r="F34" s="16">
        <f t="shared" si="10"/>
        <v>1.5589999999999999</v>
      </c>
      <c r="G34" s="16">
        <f t="shared" si="10"/>
        <v>1.8420000000000001</v>
      </c>
      <c r="H34" s="16" t="str">
        <f t="shared" si="10"/>
        <v/>
      </c>
      <c r="I34" s="16" t="str">
        <f t="shared" si="10"/>
        <v/>
      </c>
      <c r="J34" s="16" t="str">
        <f t="shared" si="10"/>
        <v/>
      </c>
      <c r="K34" s="16" t="str">
        <f t="shared" si="10"/>
        <v/>
      </c>
      <c r="L34" s="16" t="str">
        <f t="shared" si="10"/>
        <v/>
      </c>
      <c r="M34" s="16" t="str">
        <f t="shared" si="10"/>
        <v/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2.655472750336628</v>
      </c>
      <c r="ID34" s="2">
        <v>8.5201100000000007</v>
      </c>
    </row>
    <row r="35" spans="1:238" x14ac:dyDescent="0.2">
      <c r="A35" s="9" t="s">
        <v>10</v>
      </c>
      <c r="C35" s="11"/>
      <c r="E35" s="11">
        <f t="shared" ref="E35:P35" si="11">IF(OR(E33="",E34=""),"",SUM(E33:E34))</f>
        <v>6.2249999999999996</v>
      </c>
      <c r="F35" s="11">
        <f t="shared" si="11"/>
        <v>23.083000000000002</v>
      </c>
      <c r="G35" s="11">
        <f t="shared" si="11"/>
        <v>2.5289999999999999</v>
      </c>
      <c r="H35" s="11" t="str">
        <f t="shared" si="11"/>
        <v/>
      </c>
      <c r="I35" s="11" t="str">
        <f t="shared" si="11"/>
        <v/>
      </c>
      <c r="J35" s="11" t="str">
        <f t="shared" si="11"/>
        <v/>
      </c>
      <c r="K35" s="11" t="str">
        <f t="shared" si="11"/>
        <v/>
      </c>
      <c r="L35" s="11" t="str">
        <f t="shared" si="11"/>
        <v/>
      </c>
      <c r="M35" s="11" t="str">
        <f t="shared" si="11"/>
        <v/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31.836740817519917</v>
      </c>
    </row>
    <row r="36" spans="1:238" x14ac:dyDescent="0.2">
      <c r="R36" s="18"/>
    </row>
    <row r="37" spans="1:238" x14ac:dyDescent="0.2">
      <c r="A37" s="9" t="s">
        <v>11</v>
      </c>
      <c r="C37" s="11"/>
      <c r="E37" s="11">
        <f t="shared" ref="E37:P37" si="12">IF(OR(E31="",E35=""),"",SUM(E31,E35))</f>
        <v>17.637</v>
      </c>
      <c r="F37" s="11">
        <f t="shared" si="12"/>
        <v>32.817999999999998</v>
      </c>
      <c r="G37" s="11">
        <f t="shared" si="12"/>
        <v>1.39</v>
      </c>
      <c r="H37" s="11" t="str">
        <f t="shared" si="12"/>
        <v/>
      </c>
      <c r="I37" s="11" t="str">
        <f t="shared" si="12"/>
        <v/>
      </c>
      <c r="J37" s="11" t="str">
        <f t="shared" si="12"/>
        <v/>
      </c>
      <c r="K37" s="11" t="str">
        <f t="shared" si="12"/>
        <v/>
      </c>
      <c r="L37" s="11" t="str">
        <f t="shared" si="12"/>
        <v/>
      </c>
      <c r="M37" s="11" t="str">
        <f t="shared" si="12"/>
        <v/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51.845505659327216</v>
      </c>
    </row>
    <row r="38" spans="1:238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38" x14ac:dyDescent="0.2">
      <c r="A39" s="9"/>
      <c r="R39" s="18"/>
    </row>
    <row r="40" spans="1:238" x14ac:dyDescent="0.2">
      <c r="A40" s="9" t="s">
        <v>5</v>
      </c>
      <c r="C40" s="27"/>
      <c r="E40" s="27">
        <f t="shared" ref="E40:P41" si="13">IF(E17="","",ROUND((E17/E5-1),3))</f>
        <v>0.01</v>
      </c>
      <c r="F40" s="27">
        <f t="shared" si="13"/>
        <v>0.378</v>
      </c>
      <c r="G40" s="27">
        <f t="shared" si="13"/>
        <v>-1.2E-2</v>
      </c>
      <c r="H40" s="27" t="str">
        <f t="shared" si="13"/>
        <v/>
      </c>
      <c r="I40" s="27" t="str">
        <f t="shared" si="13"/>
        <v/>
      </c>
      <c r="J40" s="27" t="str">
        <f t="shared" si="13"/>
        <v/>
      </c>
      <c r="K40" s="27" t="str">
        <f t="shared" si="13"/>
        <v/>
      </c>
      <c r="L40" s="27" t="str">
        <f t="shared" si="13"/>
        <v/>
      </c>
      <c r="M40" s="27" t="str">
        <f t="shared" si="13"/>
        <v/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0.12533956748996955</v>
      </c>
    </row>
    <row r="41" spans="1:238" x14ac:dyDescent="0.2">
      <c r="A41" s="9" t="s">
        <v>6</v>
      </c>
      <c r="C41" s="30"/>
      <c r="E41" s="30">
        <f t="shared" si="13"/>
        <v>1.0680000000000001</v>
      </c>
      <c r="F41" s="30">
        <f t="shared" si="13"/>
        <v>0.159</v>
      </c>
      <c r="G41" s="30">
        <f t="shared" si="13"/>
        <v>-8.4000000000000005E-2</v>
      </c>
      <c r="H41" s="30" t="str">
        <f t="shared" si="13"/>
        <v/>
      </c>
      <c r="I41" s="30" t="str">
        <f t="shared" si="13"/>
        <v/>
      </c>
      <c r="J41" s="30" t="str">
        <f t="shared" si="13"/>
        <v/>
      </c>
      <c r="K41" s="30" t="str">
        <f t="shared" si="13"/>
        <v/>
      </c>
      <c r="L41" s="30" t="str">
        <f t="shared" si="13"/>
        <v/>
      </c>
      <c r="M41" s="30" t="str">
        <f t="shared" si="13"/>
        <v/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0.38108936240297497</v>
      </c>
    </row>
    <row r="42" spans="1:238" x14ac:dyDescent="0.2">
      <c r="A42" s="9" t="s">
        <v>7</v>
      </c>
      <c r="C42" s="27"/>
      <c r="E42" s="27">
        <f t="shared" ref="E42:P42" si="14">IF(E30="","",ROUND(E19/E7-1,3))</f>
        <v>0.35899999999999999</v>
      </c>
      <c r="F42" s="27">
        <f t="shared" si="14"/>
        <v>0.30599999999999999</v>
      </c>
      <c r="G42" s="27">
        <f t="shared" si="14"/>
        <v>-3.5999999999999997E-2</v>
      </c>
      <c r="H42" s="27" t="str">
        <f t="shared" si="14"/>
        <v/>
      </c>
      <c r="I42" s="27" t="str">
        <f t="shared" si="14"/>
        <v/>
      </c>
      <c r="J42" s="27" t="str">
        <f t="shared" si="14"/>
        <v/>
      </c>
      <c r="K42" s="27" t="str">
        <f t="shared" si="14"/>
        <v/>
      </c>
      <c r="L42" s="27" t="str">
        <f t="shared" si="14"/>
        <v/>
      </c>
      <c r="M42" s="27" t="str">
        <f t="shared" si="14"/>
        <v/>
      </c>
      <c r="N42" s="27" t="str">
        <f t="shared" si="14"/>
        <v/>
      </c>
      <c r="O42" s="27" t="str">
        <f t="shared" si="14"/>
        <v/>
      </c>
      <c r="P42" s="27" t="str">
        <f t="shared" si="14"/>
        <v/>
      </c>
      <c r="R42" s="29">
        <f>IF(R19&gt;0,R19/R7-1,"")</f>
        <v>0.20961457087650071</v>
      </c>
    </row>
    <row r="43" spans="1:238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38" x14ac:dyDescent="0.2">
      <c r="A44" s="9" t="s">
        <v>8</v>
      </c>
      <c r="C44" s="27"/>
      <c r="E44" s="27">
        <f t="shared" ref="E44:P45" si="15">IF(E21="","",ROUND((E21/E9-1),3))</f>
        <v>0.35599999999999998</v>
      </c>
      <c r="F44" s="27">
        <f t="shared" si="15"/>
        <v>1.1000000000000001</v>
      </c>
      <c r="G44" s="27">
        <f t="shared" si="15"/>
        <v>3.5000000000000003E-2</v>
      </c>
      <c r="H44" s="27" t="str">
        <f t="shared" si="15"/>
        <v/>
      </c>
      <c r="I44" s="27" t="str">
        <f t="shared" si="15"/>
        <v/>
      </c>
      <c r="J44" s="27" t="str">
        <f t="shared" si="15"/>
        <v/>
      </c>
      <c r="K44" s="27" t="str">
        <f t="shared" si="15"/>
        <v/>
      </c>
      <c r="L44" s="27" t="str">
        <f t="shared" si="15"/>
        <v/>
      </c>
      <c r="M44" s="27" t="str">
        <f t="shared" si="15"/>
        <v/>
      </c>
      <c r="N44" s="27" t="str">
        <f t="shared" si="15"/>
        <v/>
      </c>
      <c r="O44" s="27" t="str">
        <f t="shared" si="15"/>
        <v/>
      </c>
      <c r="P44" s="27" t="str">
        <f t="shared" si="15"/>
        <v/>
      </c>
      <c r="R44" s="29">
        <f>IF(R21&gt;0,R21/R9-1,"")</f>
        <v>0.49708497796984785</v>
      </c>
    </row>
    <row r="45" spans="1:238" x14ac:dyDescent="0.2">
      <c r="A45" s="9" t="s">
        <v>9</v>
      </c>
      <c r="C45" s="30"/>
      <c r="E45" s="30">
        <f t="shared" si="15"/>
        <v>-0.06</v>
      </c>
      <c r="F45" s="30">
        <f t="shared" si="15"/>
        <v>0.125</v>
      </c>
      <c r="G45" s="30">
        <f t="shared" si="15"/>
        <v>0.14799999999999999</v>
      </c>
      <c r="H45" s="30" t="str">
        <f t="shared" si="15"/>
        <v/>
      </c>
      <c r="I45" s="30" t="str">
        <f t="shared" si="15"/>
        <v/>
      </c>
      <c r="J45" s="30" t="str">
        <f t="shared" si="15"/>
        <v/>
      </c>
      <c r="K45" s="30" t="str">
        <f t="shared" si="15"/>
        <v/>
      </c>
      <c r="L45" s="30" t="str">
        <f t="shared" si="15"/>
        <v/>
      </c>
      <c r="M45" s="30" t="str">
        <f t="shared" si="15"/>
        <v/>
      </c>
      <c r="N45" s="30" t="str">
        <f t="shared" si="15"/>
        <v/>
      </c>
      <c r="O45" s="30" t="str">
        <f t="shared" si="15"/>
        <v/>
      </c>
      <c r="P45" s="30" t="str">
        <f t="shared" si="15"/>
        <v/>
      </c>
      <c r="R45" s="31">
        <f>IF(R22&gt;0,R22/R10-1,"")</f>
        <v>7.1148782872920924E-2</v>
      </c>
    </row>
    <row r="46" spans="1:238" x14ac:dyDescent="0.2">
      <c r="A46" s="9" t="s">
        <v>10</v>
      </c>
      <c r="C46" s="27"/>
      <c r="E46" s="27">
        <f t="shared" ref="E46:P46" si="16">IF(E34="","",ROUND(E23/E11-1,3))</f>
        <v>0.19400000000000001</v>
      </c>
      <c r="F46" s="27">
        <f t="shared" si="16"/>
        <v>0.72099999999999997</v>
      </c>
      <c r="G46" s="27">
        <f t="shared" si="16"/>
        <v>7.9000000000000001E-2</v>
      </c>
      <c r="H46" s="27" t="str">
        <f t="shared" si="16"/>
        <v/>
      </c>
      <c r="I46" s="27" t="str">
        <f t="shared" si="16"/>
        <v/>
      </c>
      <c r="J46" s="27" t="str">
        <f t="shared" si="16"/>
        <v/>
      </c>
      <c r="K46" s="27" t="str">
        <f t="shared" si="16"/>
        <v/>
      </c>
      <c r="L46" s="27" t="str">
        <f t="shared" si="16"/>
        <v/>
      </c>
      <c r="M46" s="27" t="str">
        <f t="shared" si="16"/>
        <v/>
      </c>
      <c r="N46" s="27" t="str">
        <f t="shared" si="16"/>
        <v/>
      </c>
      <c r="O46" s="27" t="str">
        <f t="shared" si="16"/>
        <v/>
      </c>
      <c r="P46" s="27" t="str">
        <f t="shared" si="16"/>
        <v/>
      </c>
      <c r="R46" s="29">
        <f>IF(R23&gt;0,R23/R11-1,"")</f>
        <v>0.33153739610942345</v>
      </c>
    </row>
    <row r="47" spans="1:238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38" x14ac:dyDescent="0.2">
      <c r="A48" s="9" t="s">
        <v>11</v>
      </c>
      <c r="C48" s="27"/>
      <c r="E48" s="27">
        <f t="shared" ref="E48:P48" si="17">IF(E25="","",ROUND((E25/E13-1),3))</f>
        <v>0.27600000000000002</v>
      </c>
      <c r="F48" s="27">
        <f t="shared" si="17"/>
        <v>0.51400000000000001</v>
      </c>
      <c r="G48" s="27">
        <f t="shared" si="17"/>
        <v>2.1999999999999999E-2</v>
      </c>
      <c r="H48" s="27" t="str">
        <f t="shared" si="17"/>
        <v/>
      </c>
      <c r="I48" s="27" t="str">
        <f t="shared" si="17"/>
        <v/>
      </c>
      <c r="J48" s="27" t="str">
        <f t="shared" si="17"/>
        <v/>
      </c>
      <c r="K48" s="27" t="str">
        <f t="shared" si="17"/>
        <v/>
      </c>
      <c r="L48" s="27" t="str">
        <f t="shared" si="17"/>
        <v/>
      </c>
      <c r="M48" s="27" t="str">
        <f t="shared" si="17"/>
        <v/>
      </c>
      <c r="N48" s="27" t="str">
        <f t="shared" si="17"/>
        <v/>
      </c>
      <c r="O48" s="27" t="str">
        <f t="shared" si="17"/>
        <v/>
      </c>
      <c r="P48" s="27" t="str">
        <f t="shared" si="17"/>
        <v/>
      </c>
      <c r="R48" s="34">
        <f>IF((R19*R23)&gt;0,R25/R13-1,"")</f>
        <v>0.2707582706912135</v>
      </c>
    </row>
    <row r="50" spans="7:234" x14ac:dyDescent="0.2">
      <c r="G50" s="27"/>
    </row>
    <row r="55" spans="7:234" x14ac:dyDescent="0.2">
      <c r="O55" s="11"/>
    </row>
    <row r="57" spans="7:234" x14ac:dyDescent="0.2">
      <c r="HO57" s="2">
        <v>45413</v>
      </c>
      <c r="HQ57" s="2">
        <v>8252376.75</v>
      </c>
      <c r="HS57" s="2">
        <v>2042432.01</v>
      </c>
      <c r="HT57" s="2">
        <v>3326529.95</v>
      </c>
      <c r="HU57" s="2">
        <v>1318501.05</v>
      </c>
      <c r="HV57" s="2">
        <v>575459.25</v>
      </c>
      <c r="HW57" s="2">
        <v>301744.43</v>
      </c>
      <c r="HY57" s="2">
        <v>95308.42</v>
      </c>
      <c r="HZ57" s="2">
        <v>15912351.860000001</v>
      </c>
    </row>
    <row r="58" spans="7:234" x14ac:dyDescent="0.2">
      <c r="HO58" s="2">
        <v>45413</v>
      </c>
      <c r="HQ58" s="2">
        <v>3436429.89</v>
      </c>
      <c r="HS58" s="2">
        <v>1383528.39</v>
      </c>
      <c r="HT58" s="2">
        <v>2131413.88</v>
      </c>
      <c r="HU58" s="2">
        <v>788105</v>
      </c>
      <c r="HV58" s="2">
        <v>339495.69</v>
      </c>
      <c r="HW58" s="2">
        <v>187617.95</v>
      </c>
      <c r="HY58" s="2">
        <v>64228.38</v>
      </c>
      <c r="HZ58" s="2">
        <v>8330819.1800000006</v>
      </c>
    </row>
  </sheetData>
  <conditionalFormatting sqref="C29:C35 E29:P35 C37:C38 E37:P38 C40:C42 E40:P42 C44:C46 E44:P46 C48 E48:P48 G5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77E9-6091-4EA1-9607-05095E8205E6}">
  <sheetPr>
    <pageSetUpPr fitToPage="1"/>
  </sheetPr>
  <dimension ref="A1:IY52"/>
  <sheetViews>
    <sheetView topLeftCell="A5" zoomScale="90" zoomScaleNormal="90" zoomScaleSheetLayoutView="80" workbookViewId="0">
      <selection activeCell="B44" sqref="B43:B44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59" x14ac:dyDescent="0.2">
      <c r="A5" s="9" t="s">
        <v>5</v>
      </c>
      <c r="C5" s="10">
        <f>SUM(E5:P5)</f>
        <v>228.23277155</v>
      </c>
      <c r="E5" s="11">
        <f>IF(SUM([1]Data!IU9:IU16)=0,"",SUM([1]Data!IU9:IU16))</f>
        <v>16.508458100000002</v>
      </c>
      <c r="F5" s="11">
        <f>IF(SUM([1]Data!IV9:IV16)=0,"",SUM([1]Data!IV9:IV16))</f>
        <v>18.299236110000002</v>
      </c>
      <c r="G5" s="11">
        <f>IF(SUM([1]Data!IW9:IW16)=0,"",SUM([1]Data!IW9:IW16))</f>
        <v>14.618488280000003</v>
      </c>
      <c r="H5" s="11">
        <f>IF(SUM([1]Data!IX9:IX16)=0,"",SUM([1]Data!IX9:IX16))</f>
        <v>18.673253499999998</v>
      </c>
      <c r="I5" s="11">
        <f>IF(SUM([1]Data!IY9:IY16)=0,"",SUM([1]Data!IY9:IY16))</f>
        <v>17.179078330000003</v>
      </c>
      <c r="J5" s="11">
        <f>IF(SUM([1]Data!IZ9:IZ16)=0,"",SUM([1]Data!IZ9:IZ16))</f>
        <v>17.121948040000003</v>
      </c>
      <c r="K5" s="11">
        <f>IF(SUM([1]Data!JA9:JA16)=0,"",SUM([1]Data!JA9:JA16))</f>
        <v>18.091904630000002</v>
      </c>
      <c r="L5" s="11">
        <f>IF(SUM([1]Data!JB9:JB16)=0,"",SUM([1]Data!JB9:JB16))</f>
        <v>22.849488660000006</v>
      </c>
      <c r="M5" s="11">
        <f>IF(SUM([1]Data!JC9:JC16)=0,"",SUM([1]Data!JC9:JC16))</f>
        <v>22.330216050000004</v>
      </c>
      <c r="N5" s="11">
        <f>IF(SUM([1]Data!JD9:JD16)=0,"",SUM([1]Data!JD9:JD16))</f>
        <v>18.131655079999998</v>
      </c>
      <c r="O5" s="11">
        <f>IF(SUM([1]Data!JE9:JE16)=0,"",SUM([1]Data!JE9:JE16))</f>
        <v>24.412302349999997</v>
      </c>
      <c r="P5" s="11">
        <f>IF(SUM([1]Data!JF9:JF16)=0,"",SUM([1]Data!JF9:JF16))</f>
        <v>20.016742419999996</v>
      </c>
      <c r="R5" s="12">
        <f>SUM($E5:G5)</f>
        <v>49.426182490000009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113.35222340000001</v>
      </c>
      <c r="E6" s="16">
        <f>IF(SUM([1]Data!IU21:IU28)=0,"",SUM([1]Data!IU21:IU28))</f>
        <v>7.6705380299999995</v>
      </c>
      <c r="F6" s="16">
        <f>IF(SUM([1]Data!IV21:IV28)=0,"",SUM([1]Data!IV21:IV28))</f>
        <v>9.0841798100000002</v>
      </c>
      <c r="G6" s="16">
        <f>IF(SUM([1]Data!IW21:IW28)=0,"",SUM([1]Data!IW21:IW28))</f>
        <v>7.7321593599999998</v>
      </c>
      <c r="H6" s="16">
        <f>IF(SUM([1]Data!IX21:IX28)=0,"",SUM([1]Data!IX21:IX28))</f>
        <v>8.1962668300000008</v>
      </c>
      <c r="I6" s="16">
        <f>IF(SUM([1]Data!IY21:IY28)=0,"",SUM([1]Data!IY21:IY28))</f>
        <v>9.1656196099999985</v>
      </c>
      <c r="J6" s="16">
        <f>IF(SUM([1]Data!IZ21:IZ28)=0,"",SUM([1]Data!IZ21:IZ28))</f>
        <v>9.6583525899999998</v>
      </c>
      <c r="K6" s="16">
        <f>IF(SUM([1]Data!JA21:JA28)=0,"",SUM([1]Data!JA21:JA28))</f>
        <v>8.5474969000000023</v>
      </c>
      <c r="L6" s="16">
        <f>IF(SUM([1]Data!JB21:JB28)=0,"",SUM([1]Data!JB21:JB28))</f>
        <v>11.09453738</v>
      </c>
      <c r="M6" s="16">
        <f>IF(SUM([1]Data!JC21:JC28)=0,"",SUM([1]Data!JC21:JC28))</f>
        <v>11.667241630000001</v>
      </c>
      <c r="N6" s="16">
        <f>IF(SUM([1]Data!JD21:JD28)=0,"",SUM([1]Data!JD21:JD28))</f>
        <v>10.147173759999999</v>
      </c>
      <c r="O6" s="16">
        <f>IF(SUM([1]Data!JE21:JE28)=0,"",SUM([1]Data!JE21:JE28))</f>
        <v>10.728163659999998</v>
      </c>
      <c r="P6" s="16">
        <f>IF(SUM([1]Data!JF21:JF28)=0,"",SUM([1]Data!JF21:JF28))</f>
        <v>9.6604938400000009</v>
      </c>
      <c r="R6" s="17">
        <f>SUM($E6:G6)</f>
        <v>24.486877199999999</v>
      </c>
      <c r="T6" s="14"/>
    </row>
    <row r="7" spans="1:259" x14ac:dyDescent="0.2">
      <c r="A7" s="9" t="s">
        <v>7</v>
      </c>
      <c r="C7" s="10">
        <f>SUM(C5:C6)</f>
        <v>341.58499495000001</v>
      </c>
      <c r="E7" s="11">
        <f t="shared" ref="E7:P7" si="0">IF(OR(E5="",E6=""),"",SUM(E5:E6))</f>
        <v>24.178996130000002</v>
      </c>
      <c r="F7" s="11">
        <f t="shared" si="0"/>
        <v>27.383415920000004</v>
      </c>
      <c r="G7" s="11">
        <f t="shared" si="0"/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26.780300630000003</v>
      </c>
      <c r="K7" s="11">
        <f t="shared" si="0"/>
        <v>26.639401530000004</v>
      </c>
      <c r="L7" s="11">
        <f t="shared" si="0"/>
        <v>33.944026040000004</v>
      </c>
      <c r="M7" s="11">
        <f t="shared" si="0"/>
        <v>33.997457680000004</v>
      </c>
      <c r="N7" s="11">
        <f t="shared" si="0"/>
        <v>28.278828839999996</v>
      </c>
      <c r="O7" s="11">
        <f t="shared" si="0"/>
        <v>35.140466009999997</v>
      </c>
      <c r="P7" s="11">
        <f t="shared" si="0"/>
        <v>29.677236259999997</v>
      </c>
      <c r="R7" s="12">
        <f>SUM(R5:R6)</f>
        <v>73.913059690000011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253.96689149999997</v>
      </c>
      <c r="E9" s="11">
        <f>IF([1]Data!IU33=0,"",[1]Data!IU33*0.9)</f>
        <v>18.793991699999999</v>
      </c>
      <c r="F9" s="11">
        <f>IF([1]Data!IV33=0,"",[1]Data!IV33*0.9)</f>
        <v>37.516154399999998</v>
      </c>
      <c r="G9" s="11">
        <f>IF([1]Data!IW33=0,"",[1]Data!IW33*0.9)</f>
        <v>13.332247200000001</v>
      </c>
      <c r="H9" s="11">
        <f>IF([1]Data!IX33=0,"",[1]Data!IX33*0.9)</f>
        <v>14.5198278</v>
      </c>
      <c r="I9" s="11">
        <f>IF([1]Data!IY33=0,"",[1]Data!IY33*0.9)</f>
        <v>13.585833000000001</v>
      </c>
      <c r="J9" s="11">
        <f>IF([1]Data!IZ33=0,"",[1]Data!IZ33*0.9)</f>
        <v>18.3705876</v>
      </c>
      <c r="K9" s="11">
        <f>IF([1]Data!JA33=0,"",[1]Data!JA33*0.9)</f>
        <v>20.420736299999998</v>
      </c>
      <c r="L9" s="11">
        <f>IF([1]Data!JB33=0,"",[1]Data!JB33*0.9)</f>
        <v>29.107931400000002</v>
      </c>
      <c r="M9" s="11">
        <f>IF([1]Data!JC33=0,"",[1]Data!JC33*0.9)</f>
        <v>22.229701200000001</v>
      </c>
      <c r="N9" s="11">
        <f>IF([1]Data!JD33=0,"",[1]Data!JD33*0.9)</f>
        <v>18.1891845</v>
      </c>
      <c r="O9" s="11">
        <f>IF([1]Data!JE33=0,"",[1]Data!JE33*0.9)</f>
        <v>23.913427499999997</v>
      </c>
      <c r="P9" s="11">
        <f>IF([1]Data!JF33=0,"",[1]Data!JF33*0.9)</f>
        <v>23.9872689</v>
      </c>
      <c r="R9" s="12">
        <f>SUM($E9:G9)</f>
        <v>69.642393299999995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123.79198140000001</v>
      </c>
      <c r="E10" s="16">
        <f>IF([1]Data!IU34=0,"",[1]Data!IU34*0.9)</f>
        <v>9.9514152000000013</v>
      </c>
      <c r="F10" s="16">
        <f>IF([1]Data!IV34=0,"",[1]Data!IV34*0.9)</f>
        <v>8.8319115000000004</v>
      </c>
      <c r="G10" s="16">
        <f>IF([1]Data!IW34=0,"",[1]Data!IW34*0.9)</f>
        <v>6.2133525000000001</v>
      </c>
      <c r="H10" s="16">
        <f>IF([1]Data!IX34=0,"",[1]Data!IX34*0.9)</f>
        <v>12.640065300000002</v>
      </c>
      <c r="I10" s="16">
        <f>IF([1]Data!IY34=0,"",[1]Data!IY34*0.9)</f>
        <v>7.9823646000000004</v>
      </c>
      <c r="J10" s="16">
        <f>IF([1]Data!IZ34=0,"",[1]Data!IZ34*0.9)</f>
        <v>7.0435170000000005</v>
      </c>
      <c r="K10" s="16">
        <f>IF([1]Data!JA34=0,"",[1]Data!JA34*0.9)</f>
        <v>11.060592300000001</v>
      </c>
      <c r="L10" s="16">
        <f>IF([1]Data!JB34=0,"",[1]Data!JB34*0.9)</f>
        <v>11.9378592</v>
      </c>
      <c r="M10" s="16">
        <f>IF([1]Data!JC34=0,"",[1]Data!JC34*0.9)</f>
        <v>11.7928233</v>
      </c>
      <c r="N10" s="16">
        <f>IF([1]Data!JD34=0,"",[1]Data!JD34*0.9)</f>
        <v>6.9439311000000004</v>
      </c>
      <c r="O10" s="16">
        <f>IF([1]Data!JE34=0,"",[1]Data!JE34*0.9)</f>
        <v>17.430483600000002</v>
      </c>
      <c r="P10" s="16">
        <f>IF([1]Data!JF34=0,"",[1]Data!JF34*0.9)</f>
        <v>11.963665799999999</v>
      </c>
      <c r="R10" s="17">
        <f>SUM($E10:G10)</f>
        <v>24.996679200000003</v>
      </c>
      <c r="S10" s="20"/>
      <c r="T10" s="14"/>
    </row>
    <row r="11" spans="1:259" x14ac:dyDescent="0.2">
      <c r="A11" s="9" t="s">
        <v>10</v>
      </c>
      <c r="C11" s="10">
        <f>SUM(C9:C10)</f>
        <v>377.75887289999997</v>
      </c>
      <c r="E11" s="11">
        <f t="shared" ref="E11:P11" si="1">IF(E9="","",SUM(E9:E10))</f>
        <v>28.745406899999999</v>
      </c>
      <c r="F11" s="11">
        <f t="shared" si="1"/>
        <v>46.348065899999995</v>
      </c>
      <c r="G11" s="11">
        <f t="shared" si="1"/>
        <v>19.5455997</v>
      </c>
      <c r="H11" s="11">
        <f t="shared" si="1"/>
        <v>27.159893100000001</v>
      </c>
      <c r="I11" s="11">
        <f t="shared" si="1"/>
        <v>21.568197600000001</v>
      </c>
      <c r="J11" s="11">
        <f t="shared" si="1"/>
        <v>25.414104600000002</v>
      </c>
      <c r="K11" s="11">
        <f t="shared" si="1"/>
        <v>31.481328599999998</v>
      </c>
      <c r="L11" s="11">
        <f t="shared" si="1"/>
        <v>41.045790600000004</v>
      </c>
      <c r="M11" s="11">
        <f t="shared" si="1"/>
        <v>34.022524500000003</v>
      </c>
      <c r="N11" s="11">
        <f t="shared" si="1"/>
        <v>25.1331156</v>
      </c>
      <c r="O11" s="11">
        <f t="shared" si="1"/>
        <v>41.3439111</v>
      </c>
      <c r="P11" s="11">
        <f t="shared" si="1"/>
        <v>35.950934699999998</v>
      </c>
      <c r="R11" s="12">
        <f>SUM(R9:R10)</f>
        <v>94.639072499999997</v>
      </c>
      <c r="T11" s="14"/>
    </row>
    <row r="12" spans="1:259" x14ac:dyDescent="0.2">
      <c r="A12" s="9"/>
      <c r="B12" s="16"/>
      <c r="C12" s="15"/>
      <c r="D12" s="16"/>
      <c r="E12" s="11" t="str">
        <f t="shared" ref="E12:P12" si="2">IF(OR(E5="",E8=""),"",SUM(E5,E8))</f>
        <v/>
      </c>
      <c r="F12" s="11" t="str">
        <f t="shared" si="2"/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R12" s="18"/>
    </row>
    <row r="13" spans="1:259" x14ac:dyDescent="0.2">
      <c r="A13" s="21" t="s">
        <v>11</v>
      </c>
      <c r="B13" s="11"/>
      <c r="C13" s="10">
        <f>SUM(C7,C11)</f>
        <v>719.34386784999992</v>
      </c>
      <c r="D13" s="11"/>
      <c r="E13" s="11">
        <f t="shared" ref="E13:P13" si="3">IF(OR(E7="",E11=""),"",SUM(E7,E11))</f>
        <v>52.924403030000001</v>
      </c>
      <c r="F13" s="11">
        <f t="shared" si="3"/>
        <v>73.731481819999999</v>
      </c>
      <c r="G13" s="11">
        <f t="shared" si="3"/>
        <v>41.896247340000002</v>
      </c>
      <c r="H13" s="11">
        <f t="shared" si="3"/>
        <v>54.029413430000005</v>
      </c>
      <c r="I13" s="11">
        <f t="shared" si="3"/>
        <v>47.912895540000008</v>
      </c>
      <c r="J13" s="11">
        <f t="shared" si="3"/>
        <v>52.194405230000001</v>
      </c>
      <c r="K13" s="11">
        <f t="shared" si="3"/>
        <v>58.120730129999998</v>
      </c>
      <c r="L13" s="11">
        <f t="shared" si="3"/>
        <v>74.989816640000015</v>
      </c>
      <c r="M13" s="11">
        <f t="shared" si="3"/>
        <v>68.01998218</v>
      </c>
      <c r="N13" s="11">
        <f t="shared" si="3"/>
        <v>53.411944439999999</v>
      </c>
      <c r="O13" s="11">
        <f t="shared" si="3"/>
        <v>76.484377109999997</v>
      </c>
      <c r="P13" s="11">
        <f t="shared" si="3"/>
        <v>65.628170959999991</v>
      </c>
      <c r="R13" s="22">
        <f>SUM(R7,R11)</f>
        <v>168.55213219000001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45658</v>
      </c>
      <c r="F16" s="7">
        <v>45689</v>
      </c>
      <c r="G16" s="7">
        <v>45717</v>
      </c>
      <c r="H16" s="7">
        <v>45748</v>
      </c>
      <c r="I16" s="7">
        <v>45778</v>
      </c>
      <c r="J16" s="7">
        <v>45809</v>
      </c>
      <c r="K16" s="7">
        <v>45839</v>
      </c>
      <c r="L16" s="7">
        <v>45870</v>
      </c>
      <c r="M16" s="7">
        <v>45901</v>
      </c>
      <c r="N16" s="7">
        <v>45931</v>
      </c>
      <c r="O16" s="7">
        <v>45962</v>
      </c>
      <c r="P16" s="7">
        <v>45992</v>
      </c>
      <c r="R16" s="8" t="str">
        <f>R4</f>
        <v>YTD Mar</v>
      </c>
      <c r="IY16" s="26" t="e">
        <f>AVERAGE(IV16:IX16)</f>
        <v>#DIV/0!</v>
      </c>
    </row>
    <row r="17" spans="1:259" x14ac:dyDescent="0.2">
      <c r="A17" s="9" t="s">
        <v>5</v>
      </c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21.076875515511173</v>
      </c>
      <c r="H17" s="11" t="str">
        <f>IF(SUM([1]Data!JJ9:JJ16)=0,"",SUM([1]Data!JJ9:JJ16))</f>
        <v/>
      </c>
      <c r="I17" s="11" t="str">
        <f>IF(SUM([1]Data!JK9:JK16)=0,"",SUM([1]Data!JK9:JK16))</f>
        <v/>
      </c>
      <c r="J17" s="11" t="str">
        <f>IF(SUM([1]Data!JL9:JL16)=0,"",SUM([1]Data!JL9:JL16))</f>
        <v/>
      </c>
      <c r="K17" s="11" t="str">
        <f>IF(SUM([1]Data!JM9:JM16)=0,"",SUM([1]Data!JM9:JM16))</f>
        <v/>
      </c>
      <c r="L17" s="11" t="str">
        <f>IF(SUM([1]Data!JN9:JN16)=0,"",SUM([1]Data!JN9:JN16))</f>
        <v/>
      </c>
      <c r="M17" s="11" t="str">
        <f>IF(SUM([1]Data!JO9:JO16)=0,"",SUM([1]Data!JO9:JO16))</f>
        <v/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SUM($E17:G17)</f>
        <v>72.022367005511171</v>
      </c>
      <c r="T17" s="13"/>
      <c r="U17" s="13"/>
      <c r="V17" s="13"/>
      <c r="W17" s="13"/>
      <c r="X17" s="13"/>
    </row>
    <row r="18" spans="1:259" x14ac:dyDescent="0.2">
      <c r="A18" s="9" t="s">
        <v>6</v>
      </c>
      <c r="E18" s="16">
        <f>IF(SUM([1]Data!JG21:JG28)=0,"",SUM([1]Data!JG21:JG28))</f>
        <v>21.686156079999996</v>
      </c>
      <c r="F18" s="16">
        <f>IF(SUM([1]Data!JH21:JH28)=0,"",SUM([1]Data!JH21:JH28))</f>
        <v>12.152904599999999</v>
      </c>
      <c r="G18" s="16">
        <f>IF(SUM([1]Data!JI21:JI28)=0,"",SUM([1]Data!JI21:JI28))</f>
        <v>9.6023656790791438</v>
      </c>
      <c r="H18" s="16" t="str">
        <f>IF(SUM([1]Data!JJ21:JJ28)=0,"",SUM([1]Data!JJ21:JJ28))</f>
        <v/>
      </c>
      <c r="I18" s="16" t="str">
        <f>IF(SUM([1]Data!JK21:JK28)=0,"",SUM([1]Data!JK21:JK28))</f>
        <v/>
      </c>
      <c r="J18" s="16" t="str">
        <f>IF(SUM([1]Data!JL21:JL28)=0,"",SUM([1]Data!JL21:JL28))</f>
        <v/>
      </c>
      <c r="K18" s="16" t="str">
        <f>IF(SUM([1]Data!JM21:JM28)=0,"",SUM([1]Data!JM21:JM28))</f>
        <v/>
      </c>
      <c r="L18" s="16" t="str">
        <f>IF(SUM([1]Data!JN21:JN28)=0,"",SUM([1]Data!JN21:JN28))</f>
        <v/>
      </c>
      <c r="M18" s="16" t="str">
        <f>IF(SUM([1]Data!JO21:JO28)=0,"",SUM([1]Data!JO21:JO28))</f>
        <v/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SUM($E18:G18)</f>
        <v>43.441426359079138</v>
      </c>
      <c r="T18" s="13"/>
    </row>
    <row r="19" spans="1:259" x14ac:dyDescent="0.2">
      <c r="A19" s="9" t="s">
        <v>7</v>
      </c>
      <c r="E19" s="11">
        <f t="shared" ref="E19:P19" si="4">IF(OR(E17="",E18=""),"",SUM(E17:E18))</f>
        <v>43.231152289999997</v>
      </c>
      <c r="F19" s="11">
        <f t="shared" si="4"/>
        <v>41.553399880000001</v>
      </c>
      <c r="G19" s="11">
        <f t="shared" si="4"/>
        <v>30.679241194590318</v>
      </c>
      <c r="H19" s="11" t="str">
        <f t="shared" si="4"/>
        <v/>
      </c>
      <c r="I19" s="11" t="str">
        <f t="shared" si="4"/>
        <v/>
      </c>
      <c r="J19" s="11" t="str">
        <f t="shared" si="4"/>
        <v/>
      </c>
      <c r="K19" s="11" t="str">
        <f t="shared" si="4"/>
        <v/>
      </c>
      <c r="L19" s="11" t="str">
        <f t="shared" si="4"/>
        <v/>
      </c>
      <c r="M19" s="11" t="str">
        <f t="shared" si="4"/>
        <v/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115.46379336459032</v>
      </c>
      <c r="T19" s="27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 t="str">
        <f>IF([1]Data!JJ33=0,"",[1]Data!JJ33*0.9)</f>
        <v/>
      </c>
      <c r="I21" s="11" t="str">
        <f>IF([1]Data!JK33=0,"",[1]Data!JK33*0.9)</f>
        <v/>
      </c>
      <c r="J21" s="11" t="str">
        <f>IF([1]Data!JL33=0,"",[1]Data!JL33*0.9)</f>
        <v/>
      </c>
      <c r="K21" s="11" t="str">
        <f>IF([1]Data!JM33=0,"",[1]Data!JM33*0.9)</f>
        <v/>
      </c>
      <c r="L21" s="11" t="str">
        <f>IF([1]Data!JN33=0,"",[1]Data!JN33*0.9)</f>
        <v/>
      </c>
      <c r="M21" s="11" t="str">
        <f>IF([1]Data!JO33=0,"",[1]Data!JO33*0.9)</f>
        <v/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SUM($E21:G21)</f>
        <v>87.8860557</v>
      </c>
      <c r="T21" s="13"/>
      <c r="U21" s="13"/>
    </row>
    <row r="22" spans="1:259" x14ac:dyDescent="0.2">
      <c r="A22" s="9" t="s">
        <v>9</v>
      </c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 t="str">
        <f>IF([1]Data!JJ34=0,"",[1]Data!JJ34*0.9)</f>
        <v/>
      </c>
      <c r="I22" s="16" t="str">
        <f>IF([1]Data!JK34=0,"",[1]Data!JK34*0.9)</f>
        <v/>
      </c>
      <c r="J22" s="16" t="str">
        <f>IF([1]Data!JL34=0,"",[1]Data!JL34*0.9)</f>
        <v/>
      </c>
      <c r="K22" s="16" t="str">
        <f>IF([1]Data!JM34=0,"",[1]Data!JM34*0.9)</f>
        <v/>
      </c>
      <c r="L22" s="16" t="str">
        <f>IF([1]Data!JN34=0,"",[1]Data!JN34*0.9)</f>
        <v/>
      </c>
      <c r="M22" s="16" t="str">
        <f>IF([1]Data!JO34=0,"",[1]Data!JO34*0.9)</f>
        <v/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SUM($E22:G22)</f>
        <v>39.978286199999999</v>
      </c>
      <c r="T22" s="13"/>
      <c r="U22" s="20"/>
    </row>
    <row r="23" spans="1:259" x14ac:dyDescent="0.2">
      <c r="A23" s="9" t="s">
        <v>10</v>
      </c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 t="str">
        <f t="shared" si="5"/>
        <v/>
      </c>
      <c r="I23" s="11" t="str">
        <f t="shared" si="5"/>
        <v/>
      </c>
      <c r="J23" s="11" t="str">
        <f t="shared" si="5"/>
        <v/>
      </c>
      <c r="K23" s="11" t="str">
        <f t="shared" si="5"/>
        <v/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127.8643419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 t="shared" ref="E25:P25" si="6">IF(OR(E19="",E23=""),"",SUM(E19,E23))</f>
        <v>81.46549589</v>
      </c>
      <c r="F25" s="11">
        <f t="shared" si="6"/>
        <v>96.645408579999994</v>
      </c>
      <c r="G25" s="11">
        <f t="shared" si="6"/>
        <v>65.217230794590321</v>
      </c>
      <c r="H25" s="11" t="str">
        <f t="shared" si="6"/>
        <v/>
      </c>
      <c r="I25" s="11" t="str">
        <f t="shared" si="6"/>
        <v/>
      </c>
      <c r="J25" s="11" t="str">
        <f t="shared" si="6"/>
        <v/>
      </c>
      <c r="K25" s="11" t="str">
        <f t="shared" si="6"/>
        <v/>
      </c>
      <c r="L25" s="11" t="str">
        <f t="shared" si="6"/>
        <v/>
      </c>
      <c r="M25" s="11" t="str">
        <f t="shared" si="6"/>
        <v/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243.32813526459032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8" t="s">
        <v>14</v>
      </c>
      <c r="F28" s="28" t="s">
        <v>15</v>
      </c>
      <c r="G28" s="28" t="s">
        <v>16</v>
      </c>
      <c r="H28" s="28" t="s">
        <v>17</v>
      </c>
      <c r="I28" s="28" t="s">
        <v>18</v>
      </c>
      <c r="J28" s="28" t="s">
        <v>19</v>
      </c>
      <c r="K28" s="28" t="s">
        <v>20</v>
      </c>
      <c r="L28" s="28" t="s">
        <v>21</v>
      </c>
      <c r="M28" s="28" t="s">
        <v>22</v>
      </c>
      <c r="N28" s="28" t="s">
        <v>23</v>
      </c>
      <c r="O28" s="28" t="s">
        <v>24</v>
      </c>
      <c r="P28" s="28" t="s">
        <v>25</v>
      </c>
      <c r="R28" s="8" t="str">
        <f>+R4</f>
        <v>YTD Mar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 t="shared" ref="E29:P30" si="7">IF(E17="","",ROUND((E17-E5),3))</f>
        <v>5.0369999999999999</v>
      </c>
      <c r="F29" s="11">
        <f t="shared" si="7"/>
        <v>11.101000000000001</v>
      </c>
      <c r="G29" s="11">
        <f t="shared" si="7"/>
        <v>6.4580000000000002</v>
      </c>
      <c r="H29" s="11" t="str">
        <f t="shared" si="7"/>
        <v/>
      </c>
      <c r="I29" s="11" t="str">
        <f t="shared" si="7"/>
        <v/>
      </c>
      <c r="J29" s="11" t="str">
        <f t="shared" si="7"/>
        <v/>
      </c>
      <c r="K29" s="11" t="str">
        <f t="shared" si="7"/>
        <v/>
      </c>
      <c r="L29" s="11" t="str">
        <f t="shared" si="7"/>
        <v/>
      </c>
      <c r="M29" s="11" t="str">
        <f t="shared" si="7"/>
        <v/>
      </c>
      <c r="N29" s="11" t="str">
        <f t="shared" si="7"/>
        <v/>
      </c>
      <c r="O29" s="11" t="str">
        <f t="shared" si="7"/>
        <v/>
      </c>
      <c r="P29" s="11" t="str">
        <f t="shared" si="7"/>
        <v/>
      </c>
      <c r="R29" s="12">
        <f>IF(R17&gt;0,R17-R5,"")</f>
        <v>22.596184515511162</v>
      </c>
    </row>
    <row r="30" spans="1:259" x14ac:dyDescent="0.2">
      <c r="A30" s="9" t="s">
        <v>6</v>
      </c>
      <c r="C30" s="16"/>
      <c r="E30" s="16">
        <f t="shared" si="7"/>
        <v>14.016</v>
      </c>
      <c r="F30" s="16">
        <f t="shared" si="7"/>
        <v>3.069</v>
      </c>
      <c r="G30" s="16">
        <f t="shared" si="7"/>
        <v>1.87</v>
      </c>
      <c r="H30" s="16" t="str">
        <f t="shared" si="7"/>
        <v/>
      </c>
      <c r="I30" s="16" t="str">
        <f t="shared" si="7"/>
        <v/>
      </c>
      <c r="J30" s="16" t="str">
        <f t="shared" si="7"/>
        <v/>
      </c>
      <c r="K30" s="16" t="str">
        <f t="shared" si="7"/>
        <v/>
      </c>
      <c r="L30" s="16" t="str">
        <f t="shared" si="7"/>
        <v/>
      </c>
      <c r="M30" s="16" t="str">
        <f t="shared" si="7"/>
        <v/>
      </c>
      <c r="N30" s="16" t="str">
        <f t="shared" si="7"/>
        <v/>
      </c>
      <c r="O30" s="16" t="str">
        <f t="shared" si="7"/>
        <v/>
      </c>
      <c r="P30" s="16" t="str">
        <f t="shared" si="7"/>
        <v/>
      </c>
      <c r="R30" s="17">
        <f>IF(R18&gt;0,R18-R6,"")</f>
        <v>18.954549159079139</v>
      </c>
    </row>
    <row r="31" spans="1:259" x14ac:dyDescent="0.2">
      <c r="A31" s="9" t="s">
        <v>7</v>
      </c>
      <c r="C31" s="11"/>
      <c r="E31" s="11">
        <f t="shared" ref="E31:P31" si="8">IF(E19="","",E29+E30)</f>
        <v>19.053000000000001</v>
      </c>
      <c r="F31" s="11">
        <f t="shared" si="8"/>
        <v>14.170000000000002</v>
      </c>
      <c r="G31" s="11">
        <f t="shared" si="8"/>
        <v>8.3279999999999994</v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1" t="str">
        <f t="shared" si="8"/>
        <v/>
      </c>
      <c r="P31" s="11" t="str">
        <f t="shared" si="8"/>
        <v/>
      </c>
      <c r="R31" s="12">
        <f>IF(R19&gt;0,R29+R30,"")</f>
        <v>41.550733674590305</v>
      </c>
    </row>
    <row r="32" spans="1:259" x14ac:dyDescent="0.2">
      <c r="A32" s="9"/>
      <c r="C32" s="11"/>
      <c r="E32" s="11" t="str">
        <f t="shared" ref="E32:P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 t="shared" si="9"/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 t="shared" ref="E33:P34" si="10">IF(E21="","",ROUND((E21-E9),3))</f>
        <v>7.7450000000000001</v>
      </c>
      <c r="F33" s="11">
        <f t="shared" si="10"/>
        <v>3.5760000000000001</v>
      </c>
      <c r="G33" s="11">
        <f t="shared" si="10"/>
        <v>6.923</v>
      </c>
      <c r="H33" s="11" t="str">
        <f t="shared" si="10"/>
        <v/>
      </c>
      <c r="I33" s="11" t="str">
        <f t="shared" si="10"/>
        <v/>
      </c>
      <c r="J33" s="11" t="str">
        <f t="shared" si="10"/>
        <v/>
      </c>
      <c r="K33" s="11" t="str">
        <f t="shared" si="10"/>
        <v/>
      </c>
      <c r="L33" s="11" t="str">
        <f t="shared" si="10"/>
        <v/>
      </c>
      <c r="M33" s="11" t="str">
        <f t="shared" si="10"/>
        <v/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18.243662400000005</v>
      </c>
      <c r="IY33" s="2">
        <v>15.095370000000001</v>
      </c>
    </row>
    <row r="34" spans="1:259" x14ac:dyDescent="0.2">
      <c r="A34" s="9" t="s">
        <v>9</v>
      </c>
      <c r="C34" s="16"/>
      <c r="E34" s="16">
        <f t="shared" si="10"/>
        <v>1.744</v>
      </c>
      <c r="F34" s="16">
        <f t="shared" si="10"/>
        <v>5.1680000000000001</v>
      </c>
      <c r="G34" s="16">
        <f t="shared" si="10"/>
        <v>8.07</v>
      </c>
      <c r="H34" s="16" t="str">
        <f t="shared" si="10"/>
        <v/>
      </c>
      <c r="I34" s="16" t="str">
        <f t="shared" si="10"/>
        <v/>
      </c>
      <c r="J34" s="16" t="str">
        <f t="shared" si="10"/>
        <v/>
      </c>
      <c r="K34" s="16" t="str">
        <f t="shared" si="10"/>
        <v/>
      </c>
      <c r="L34" s="16" t="str">
        <f t="shared" si="10"/>
        <v/>
      </c>
      <c r="M34" s="16" t="str">
        <f t="shared" si="10"/>
        <v/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14.981606999999997</v>
      </c>
      <c r="IY34" s="2">
        <v>8.5201100000000007</v>
      </c>
    </row>
    <row r="35" spans="1:259" x14ac:dyDescent="0.2">
      <c r="A35" s="9" t="s">
        <v>10</v>
      </c>
      <c r="C35" s="11"/>
      <c r="E35" s="11">
        <f t="shared" ref="E35:P35" si="11">IF(E23="","",E33+E34)</f>
        <v>9.4890000000000008</v>
      </c>
      <c r="F35" s="11">
        <f t="shared" si="11"/>
        <v>8.7439999999999998</v>
      </c>
      <c r="G35" s="11">
        <f t="shared" si="11"/>
        <v>14.993</v>
      </c>
      <c r="H35" s="11" t="str">
        <f t="shared" si="11"/>
        <v/>
      </c>
      <c r="I35" s="11" t="str">
        <f t="shared" si="11"/>
        <v/>
      </c>
      <c r="J35" s="11" t="str">
        <f t="shared" si="11"/>
        <v/>
      </c>
      <c r="K35" s="11" t="str">
        <f t="shared" si="11"/>
        <v/>
      </c>
      <c r="L35" s="11" t="str">
        <f t="shared" si="11"/>
        <v/>
      </c>
      <c r="M35" s="11" t="str">
        <f t="shared" si="11"/>
        <v/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33.225269400000002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P37" si="12">IF(E25="","",E31+E35)</f>
        <v>28.542000000000002</v>
      </c>
      <c r="F37" s="11">
        <f t="shared" si="12"/>
        <v>22.914000000000001</v>
      </c>
      <c r="G37" s="11">
        <f t="shared" si="12"/>
        <v>23.320999999999998</v>
      </c>
      <c r="H37" s="11" t="str">
        <f t="shared" si="12"/>
        <v/>
      </c>
      <c r="I37" s="11" t="str">
        <f t="shared" si="12"/>
        <v/>
      </c>
      <c r="J37" s="11" t="str">
        <f t="shared" si="12"/>
        <v/>
      </c>
      <c r="K37" s="11" t="str">
        <f t="shared" si="12"/>
        <v/>
      </c>
      <c r="L37" s="11" t="str">
        <f t="shared" si="12"/>
        <v/>
      </c>
      <c r="M37" s="11" t="str">
        <f t="shared" si="12"/>
        <v/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74.776003074590307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7"/>
      <c r="E40" s="27">
        <f t="shared" ref="E40:P42" si="13">IF(E17="","",ROUND((E17/E5-1),3))</f>
        <v>0.30499999999999999</v>
      </c>
      <c r="F40" s="27">
        <f t="shared" si="13"/>
        <v>0.60699999999999998</v>
      </c>
      <c r="G40" s="27">
        <f t="shared" si="13"/>
        <v>0.442</v>
      </c>
      <c r="H40" s="27" t="str">
        <f t="shared" si="13"/>
        <v/>
      </c>
      <c r="I40" s="27" t="str">
        <f t="shared" si="13"/>
        <v/>
      </c>
      <c r="J40" s="27" t="str">
        <f t="shared" si="13"/>
        <v/>
      </c>
      <c r="K40" s="27" t="str">
        <f t="shared" si="13"/>
        <v/>
      </c>
      <c r="L40" s="27" t="str">
        <f t="shared" si="13"/>
        <v/>
      </c>
      <c r="M40" s="27" t="str">
        <f t="shared" si="13"/>
        <v/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0.45717033720099387</v>
      </c>
    </row>
    <row r="41" spans="1:259" x14ac:dyDescent="0.2">
      <c r="A41" s="9" t="s">
        <v>6</v>
      </c>
      <c r="C41" s="30"/>
      <c r="E41" s="30">
        <f t="shared" si="13"/>
        <v>1.827</v>
      </c>
      <c r="F41" s="30">
        <f t="shared" si="13"/>
        <v>0.33800000000000002</v>
      </c>
      <c r="G41" s="30">
        <f t="shared" si="13"/>
        <v>0.24199999999999999</v>
      </c>
      <c r="H41" s="30" t="str">
        <f t="shared" si="13"/>
        <v/>
      </c>
      <c r="I41" s="30" t="str">
        <f t="shared" si="13"/>
        <v/>
      </c>
      <c r="J41" s="30" t="str">
        <f t="shared" si="13"/>
        <v/>
      </c>
      <c r="K41" s="30" t="str">
        <f t="shared" si="13"/>
        <v/>
      </c>
      <c r="L41" s="30" t="str">
        <f t="shared" si="13"/>
        <v/>
      </c>
      <c r="M41" s="30" t="str">
        <f t="shared" si="13"/>
        <v/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0.77406967839407215</v>
      </c>
    </row>
    <row r="42" spans="1:259" x14ac:dyDescent="0.2">
      <c r="A42" s="9" t="s">
        <v>7</v>
      </c>
      <c r="C42" s="27"/>
      <c r="E42" s="27">
        <f t="shared" si="13"/>
        <v>0.78800000000000003</v>
      </c>
      <c r="F42" s="27">
        <f t="shared" si="13"/>
        <v>0.51700000000000002</v>
      </c>
      <c r="G42" s="27">
        <f t="shared" si="13"/>
        <v>0.373</v>
      </c>
      <c r="H42" s="27" t="str">
        <f t="shared" si="13"/>
        <v/>
      </c>
      <c r="I42" s="27" t="str">
        <f t="shared" si="13"/>
        <v/>
      </c>
      <c r="J42" s="27" t="str">
        <f t="shared" si="13"/>
        <v/>
      </c>
      <c r="K42" s="27" t="str">
        <f t="shared" si="13"/>
        <v/>
      </c>
      <c r="L42" s="27" t="str">
        <f t="shared" si="13"/>
        <v/>
      </c>
      <c r="M42" s="27" t="str">
        <f t="shared" si="13"/>
        <v/>
      </c>
      <c r="N42" s="27" t="str">
        <f t="shared" si="13"/>
        <v/>
      </c>
      <c r="O42" s="27" t="str">
        <f t="shared" si="13"/>
        <v/>
      </c>
      <c r="P42" s="27" t="str">
        <f t="shared" si="13"/>
        <v/>
      </c>
      <c r="R42" s="29">
        <f>IF(R19&gt;0,R19/R7-1,"")</f>
        <v>0.56215686170832235</v>
      </c>
    </row>
    <row r="43" spans="1:25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59" x14ac:dyDescent="0.2">
      <c r="A44" s="9" t="s">
        <v>8</v>
      </c>
      <c r="C44" s="27"/>
      <c r="E44" s="27">
        <f t="shared" ref="E44:P46" si="14">IF(E21="","",ROUND((E21/E9-1),3))</f>
        <v>0.41199999999999998</v>
      </c>
      <c r="F44" s="27">
        <f t="shared" si="14"/>
        <v>9.5000000000000001E-2</v>
      </c>
      <c r="G44" s="27">
        <f t="shared" si="14"/>
        <v>0.51900000000000002</v>
      </c>
      <c r="H44" s="27" t="str">
        <f t="shared" si="14"/>
        <v/>
      </c>
      <c r="I44" s="27" t="str">
        <f t="shared" si="14"/>
        <v/>
      </c>
      <c r="J44" s="27" t="str">
        <f t="shared" si="14"/>
        <v/>
      </c>
      <c r="K44" s="27" t="str">
        <f t="shared" si="14"/>
        <v/>
      </c>
      <c r="L44" s="27" t="str">
        <f t="shared" si="14"/>
        <v/>
      </c>
      <c r="M44" s="27" t="str">
        <f t="shared" si="14"/>
        <v/>
      </c>
      <c r="N44" s="27" t="str">
        <f t="shared" si="14"/>
        <v/>
      </c>
      <c r="O44" s="27" t="str">
        <f t="shared" si="14"/>
        <v/>
      </c>
      <c r="P44" s="27" t="str">
        <f t="shared" si="14"/>
        <v/>
      </c>
      <c r="R44" s="29">
        <f>IF(R21&gt;0,R21/R9-1,"")</f>
        <v>0.26196202536307722</v>
      </c>
    </row>
    <row r="45" spans="1:259" x14ac:dyDescent="0.2">
      <c r="A45" s="9" t="s">
        <v>9</v>
      </c>
      <c r="C45" s="30"/>
      <c r="E45" s="30">
        <f t="shared" si="14"/>
        <v>0.17499999999999999</v>
      </c>
      <c r="F45" s="30">
        <f t="shared" si="14"/>
        <v>0.58499999999999996</v>
      </c>
      <c r="G45" s="30">
        <f t="shared" si="14"/>
        <v>1.2989999999999999</v>
      </c>
      <c r="H45" s="30" t="str">
        <f t="shared" si="14"/>
        <v/>
      </c>
      <c r="I45" s="30" t="str">
        <f t="shared" si="14"/>
        <v/>
      </c>
      <c r="J45" s="30" t="str">
        <f t="shared" si="14"/>
        <v/>
      </c>
      <c r="K45" s="30" t="str">
        <f t="shared" si="14"/>
        <v/>
      </c>
      <c r="L45" s="30" t="str">
        <f t="shared" si="14"/>
        <v/>
      </c>
      <c r="M45" s="30" t="str">
        <f t="shared" si="14"/>
        <v/>
      </c>
      <c r="N45" s="30" t="str">
        <f t="shared" si="14"/>
        <v/>
      </c>
      <c r="O45" s="30" t="str">
        <f t="shared" si="14"/>
        <v/>
      </c>
      <c r="P45" s="30" t="str">
        <f t="shared" si="14"/>
        <v/>
      </c>
      <c r="R45" s="31">
        <f>IF(R22&gt;0,R22/R10-1,"")</f>
        <v>0.59934389204786842</v>
      </c>
    </row>
    <row r="46" spans="1:259" x14ac:dyDescent="0.2">
      <c r="A46" s="9" t="s">
        <v>10</v>
      </c>
      <c r="C46" s="27"/>
      <c r="E46" s="27">
        <f t="shared" si="14"/>
        <v>0.33</v>
      </c>
      <c r="F46" s="27">
        <f t="shared" si="14"/>
        <v>0.189</v>
      </c>
      <c r="G46" s="27">
        <f t="shared" si="14"/>
        <v>0.76700000000000002</v>
      </c>
      <c r="H46" s="27" t="str">
        <f t="shared" si="14"/>
        <v/>
      </c>
      <c r="I46" s="27" t="str">
        <f t="shared" si="14"/>
        <v/>
      </c>
      <c r="J46" s="27" t="str">
        <f t="shared" si="14"/>
        <v/>
      </c>
      <c r="K46" s="27" t="str">
        <f t="shared" si="14"/>
        <v/>
      </c>
      <c r="L46" s="27" t="str">
        <f t="shared" si="14"/>
        <v/>
      </c>
      <c r="M46" s="27" t="str">
        <f t="shared" si="14"/>
        <v/>
      </c>
      <c r="N46" s="27" t="str">
        <f t="shared" si="14"/>
        <v/>
      </c>
      <c r="O46" s="27" t="str">
        <f t="shared" si="14"/>
        <v/>
      </c>
      <c r="P46" s="27" t="str">
        <f t="shared" si="14"/>
        <v/>
      </c>
      <c r="R46" s="29">
        <f>IF(R23&gt;0,R23/R11-1,"")</f>
        <v>0.35107348922930326</v>
      </c>
    </row>
    <row r="47" spans="1:25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59" x14ac:dyDescent="0.2">
      <c r="A48" s="9" t="s">
        <v>11</v>
      </c>
      <c r="C48" s="27"/>
      <c r="E48" s="27">
        <f t="shared" ref="E48:P48" si="15">IF(E25="","",ROUND((E25/E13-1),3))</f>
        <v>0.53900000000000003</v>
      </c>
      <c r="F48" s="27">
        <f t="shared" si="15"/>
        <v>0.311</v>
      </c>
      <c r="G48" s="27">
        <f t="shared" si="15"/>
        <v>0.55700000000000005</v>
      </c>
      <c r="H48" s="27" t="str">
        <f t="shared" si="15"/>
        <v/>
      </c>
      <c r="I48" s="27" t="str">
        <f t="shared" si="15"/>
        <v/>
      </c>
      <c r="J48" s="27" t="str">
        <f t="shared" si="15"/>
        <v/>
      </c>
      <c r="K48" s="27" t="str">
        <f t="shared" si="15"/>
        <v/>
      </c>
      <c r="L48" s="27" t="str">
        <f t="shared" si="15"/>
        <v/>
      </c>
      <c r="M48" s="27" t="str">
        <f t="shared" si="15"/>
        <v/>
      </c>
      <c r="N48" s="27" t="str">
        <f t="shared" si="15"/>
        <v/>
      </c>
      <c r="O48" s="27" t="str">
        <f t="shared" si="15"/>
        <v/>
      </c>
      <c r="P48" s="27" t="str">
        <f t="shared" si="15"/>
        <v/>
      </c>
      <c r="R48" s="34">
        <f>IF((R19*R23)&gt;0,R25/R13-1,"")</f>
        <v>0.44363724209848154</v>
      </c>
    </row>
    <row r="52" spans="1:18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</sheetData>
  <conditionalFormatting sqref="C29:C35 E29:P35 C37:C38 E37:P38 C40:C42 E40:P42 C44:C46 E44:P46 C48 E48:P4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25vFeb</vt:lpstr>
      <vt:lpstr>24v25</vt:lpstr>
      <vt:lpstr>'24v25'!Print_Area</vt:lpstr>
      <vt:lpstr>'25vFeb'!Print_Area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Davis, Karey</cp:lastModifiedBy>
  <cp:lastPrinted>2025-03-20T14:34:44Z</cp:lastPrinted>
  <dcterms:created xsi:type="dcterms:W3CDTF">2025-03-20T14:13:55Z</dcterms:created>
  <dcterms:modified xsi:type="dcterms:W3CDTF">2025-03-20T14:43:07Z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