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8_{B6CB44CE-5D4E-4ADD-AD3E-ADA930CF4FDC}" xr6:coauthVersionLast="47" xr6:coauthVersionMax="47" xr10:uidLastSave="{00000000-0000-0000-0000-000000000000}"/>
  <bookViews>
    <workbookView xWindow="-120" yWindow="-120" windowWidth="29040" windowHeight="15720" xr2:uid="{22747F6B-6220-48A3-8251-BC003D75F397}"/>
  </bookViews>
  <sheets>
    <sheet name="23v24" sheetId="1" r:id="rId1"/>
    <sheet name="24vNov" sheetId="2" r:id="rId2"/>
  </sheets>
  <definedNames>
    <definedName name="_xlnm.Print_Area" localSheetId="0">'23v24'!$A$1:$R$48</definedName>
    <definedName name="_xlnm.Print_Area" localSheetId="1">'24vNov'!$A$1:$R$48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2" l="1"/>
  <c r="M45" i="2"/>
  <c r="J45" i="2"/>
  <c r="H45" i="2"/>
  <c r="G45" i="2"/>
  <c r="F45" i="2"/>
  <c r="E45" i="2"/>
  <c r="J44" i="2"/>
  <c r="H44" i="2"/>
  <c r="G44" i="2"/>
  <c r="F44" i="2"/>
  <c r="E41" i="2"/>
  <c r="P40" i="2"/>
  <c r="L40" i="2"/>
  <c r="K40" i="2"/>
  <c r="I40" i="2"/>
  <c r="F40" i="2"/>
  <c r="E40" i="2"/>
  <c r="N34" i="2"/>
  <c r="H33" i="2"/>
  <c r="G33" i="2"/>
  <c r="F33" i="2"/>
  <c r="E33" i="2"/>
  <c r="R32" i="2"/>
  <c r="H30" i="2"/>
  <c r="G30" i="2"/>
  <c r="F30" i="2"/>
  <c r="E30" i="2"/>
  <c r="II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P23" i="2"/>
  <c r="M34" i="2"/>
  <c r="L45" i="2"/>
  <c r="K45" i="2"/>
  <c r="J34" i="2"/>
  <c r="I34" i="2"/>
  <c r="G34" i="2"/>
  <c r="F34" i="2"/>
  <c r="E34" i="2"/>
  <c r="O23" i="2"/>
  <c r="N23" i="2"/>
  <c r="M23" i="2"/>
  <c r="L44" i="2"/>
  <c r="K44" i="2"/>
  <c r="G23" i="2"/>
  <c r="II20" i="2"/>
  <c r="P30" i="2"/>
  <c r="O41" i="2"/>
  <c r="N41" i="2"/>
  <c r="M41" i="2"/>
  <c r="L19" i="2"/>
  <c r="K41" i="2"/>
  <c r="J30" i="2"/>
  <c r="I30" i="2"/>
  <c r="H41" i="2"/>
  <c r="G41" i="2"/>
  <c r="F41" i="2"/>
  <c r="L29" i="2"/>
  <c r="K29" i="2"/>
  <c r="H19" i="2"/>
  <c r="G19" i="2"/>
  <c r="G25" i="2" s="1"/>
  <c r="F29" i="2"/>
  <c r="E29" i="2"/>
  <c r="E31" i="2" s="1"/>
  <c r="II16" i="2"/>
  <c r="R16" i="2"/>
  <c r="P16" i="2"/>
  <c r="O16" i="2"/>
  <c r="N16" i="2"/>
  <c r="M16" i="2"/>
  <c r="L16" i="2"/>
  <c r="K16" i="2"/>
  <c r="J16" i="2"/>
  <c r="I16" i="2"/>
  <c r="H16" i="2"/>
  <c r="G16" i="2"/>
  <c r="F16" i="2"/>
  <c r="E16" i="2"/>
  <c r="P11" i="2"/>
  <c r="O11" i="2"/>
  <c r="N11" i="2"/>
  <c r="M11" i="2"/>
  <c r="L11" i="2"/>
  <c r="K11" i="2"/>
  <c r="J11" i="2"/>
  <c r="I11" i="2"/>
  <c r="H11" i="2"/>
  <c r="G11" i="2"/>
  <c r="F11" i="2"/>
  <c r="F13" i="2" s="1"/>
  <c r="E11" i="2"/>
  <c r="E13" i="2" s="1"/>
  <c r="R10" i="2"/>
  <c r="C10" i="2"/>
  <c r="R9" i="2"/>
  <c r="C9" i="2"/>
  <c r="II8" i="2"/>
  <c r="R7" i="2"/>
  <c r="P7" i="2"/>
  <c r="O7" i="2"/>
  <c r="N7" i="2"/>
  <c r="M7" i="2"/>
  <c r="L7" i="2"/>
  <c r="K7" i="2"/>
  <c r="J7" i="2"/>
  <c r="I7" i="2"/>
  <c r="I13" i="2" s="1"/>
  <c r="H7" i="2"/>
  <c r="G7" i="2"/>
  <c r="F7" i="2"/>
  <c r="E7" i="2"/>
  <c r="R6" i="2"/>
  <c r="C6" i="2"/>
  <c r="R5" i="2"/>
  <c r="C5" i="2"/>
  <c r="C7" i="2" s="1"/>
  <c r="H33" i="1"/>
  <c r="G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J30" i="1"/>
  <c r="I30" i="1"/>
  <c r="H30" i="1"/>
  <c r="G30" i="1"/>
  <c r="F30" i="1"/>
  <c r="P29" i="1"/>
  <c r="O29" i="1"/>
  <c r="IY28" i="1"/>
  <c r="R28" i="1"/>
  <c r="L45" i="1"/>
  <c r="K45" i="1"/>
  <c r="H23" i="1"/>
  <c r="G45" i="1"/>
  <c r="F34" i="1"/>
  <c r="L23" i="1"/>
  <c r="K44" i="1"/>
  <c r="J44" i="1"/>
  <c r="E23" i="1"/>
  <c r="E46" i="1" s="1"/>
  <c r="IY20" i="1"/>
  <c r="P41" i="1"/>
  <c r="O41" i="1"/>
  <c r="L41" i="1"/>
  <c r="K41" i="1"/>
  <c r="J41" i="1"/>
  <c r="F41" i="1"/>
  <c r="E41" i="1"/>
  <c r="P40" i="1"/>
  <c r="O40" i="1"/>
  <c r="I19" i="1"/>
  <c r="H19" i="1"/>
  <c r="G40" i="1"/>
  <c r="F40" i="1"/>
  <c r="E29" i="1"/>
  <c r="IY16" i="1"/>
  <c r="R16" i="1"/>
  <c r="H12" i="1"/>
  <c r="G12" i="1"/>
  <c r="F12" i="1"/>
  <c r="L34" i="1"/>
  <c r="K34" i="1"/>
  <c r="J45" i="1"/>
  <c r="I45" i="1"/>
  <c r="H45" i="1"/>
  <c r="N11" i="1"/>
  <c r="I44" i="1"/>
  <c r="H11" i="1"/>
  <c r="G11" i="1"/>
  <c r="E11" i="1"/>
  <c r="IY8" i="1"/>
  <c r="H7" i="1"/>
  <c r="G7" i="1"/>
  <c r="F7" i="1"/>
  <c r="E7" i="1"/>
  <c r="P12" i="1"/>
  <c r="O7" i="1"/>
  <c r="N7" i="1"/>
  <c r="K7" i="1"/>
  <c r="J7" i="1"/>
  <c r="E12" i="1"/>
  <c r="H46" i="1" l="1"/>
  <c r="L19" i="1"/>
  <c r="K30" i="1"/>
  <c r="H40" i="1"/>
  <c r="M34" i="1"/>
  <c r="I40" i="1"/>
  <c r="J11" i="1"/>
  <c r="J13" i="1" s="1"/>
  <c r="P30" i="1"/>
  <c r="K11" i="1"/>
  <c r="K13" i="1" s="1"/>
  <c r="G44" i="1"/>
  <c r="E13" i="1"/>
  <c r="N13" i="1"/>
  <c r="E19" i="1"/>
  <c r="E25" i="1" s="1"/>
  <c r="E40" i="1"/>
  <c r="L30" i="1"/>
  <c r="O30" i="1"/>
  <c r="H44" i="1"/>
  <c r="M11" i="1"/>
  <c r="G13" i="1"/>
  <c r="O12" i="1"/>
  <c r="H13" i="1"/>
  <c r="G23" i="1"/>
  <c r="G46" i="1" s="1"/>
  <c r="N12" i="1"/>
  <c r="M45" i="1"/>
  <c r="J13" i="2"/>
  <c r="N46" i="2"/>
  <c r="K30" i="2"/>
  <c r="M30" i="2"/>
  <c r="N30" i="2"/>
  <c r="O30" i="2"/>
  <c r="O42" i="2" s="1"/>
  <c r="K19" i="2"/>
  <c r="G35" i="2"/>
  <c r="G42" i="2"/>
  <c r="H42" i="2"/>
  <c r="M46" i="2"/>
  <c r="L30" i="2"/>
  <c r="L42" i="2" s="1"/>
  <c r="N13" i="2"/>
  <c r="E19" i="2"/>
  <c r="E42" i="2" s="1"/>
  <c r="O13" i="2"/>
  <c r="F19" i="2"/>
  <c r="F42" i="2" s="1"/>
  <c r="J41" i="2"/>
  <c r="P13" i="2"/>
  <c r="O19" i="2"/>
  <c r="O25" i="2" s="1"/>
  <c r="O48" i="2" s="1"/>
  <c r="C11" i="2"/>
  <c r="C13" i="2" s="1"/>
  <c r="M33" i="2"/>
  <c r="M35" i="2" s="1"/>
  <c r="F23" i="2"/>
  <c r="F46" i="2" s="1"/>
  <c r="N33" i="2"/>
  <c r="N35" i="2" s="1"/>
  <c r="M44" i="2"/>
  <c r="H13" i="2"/>
  <c r="N44" i="2"/>
  <c r="J12" i="1"/>
  <c r="P34" i="1"/>
  <c r="P45" i="1"/>
  <c r="M19" i="2"/>
  <c r="M25" i="2" s="1"/>
  <c r="M29" i="2"/>
  <c r="M31" i="2" s="1"/>
  <c r="M37" i="2" s="1"/>
  <c r="M40" i="2"/>
  <c r="M42" i="2"/>
  <c r="K12" i="1"/>
  <c r="R21" i="1"/>
  <c r="R22" i="1"/>
  <c r="N40" i="2"/>
  <c r="N29" i="2"/>
  <c r="N19" i="2"/>
  <c r="N25" i="2" s="1"/>
  <c r="J46" i="2"/>
  <c r="N42" i="2"/>
  <c r="L29" i="1"/>
  <c r="L7" i="1"/>
  <c r="L12" i="1"/>
  <c r="M12" i="1"/>
  <c r="M7" i="1"/>
  <c r="J40" i="1"/>
  <c r="G13" i="2"/>
  <c r="G48" i="2" s="1"/>
  <c r="G46" i="2"/>
  <c r="E35" i="2"/>
  <c r="E37" i="2" s="1"/>
  <c r="M44" i="1"/>
  <c r="M33" i="1"/>
  <c r="M23" i="1"/>
  <c r="I23" i="1"/>
  <c r="I25" i="1" s="1"/>
  <c r="K40" i="1"/>
  <c r="F35" i="2"/>
  <c r="N44" i="1"/>
  <c r="N33" i="1"/>
  <c r="N23" i="1"/>
  <c r="J23" i="1"/>
  <c r="L40" i="1"/>
  <c r="O44" i="1"/>
  <c r="O33" i="1"/>
  <c r="O23" i="1"/>
  <c r="K23" i="1"/>
  <c r="C10" i="1"/>
  <c r="M30" i="1"/>
  <c r="M41" i="1"/>
  <c r="P23" i="1"/>
  <c r="P44" i="1"/>
  <c r="P33" i="1"/>
  <c r="F19" i="1"/>
  <c r="R17" i="1"/>
  <c r="N41" i="1"/>
  <c r="N30" i="1"/>
  <c r="I33" i="1"/>
  <c r="K13" i="2"/>
  <c r="C9" i="1"/>
  <c r="R9" i="1"/>
  <c r="I11" i="1"/>
  <c r="R10" i="1"/>
  <c r="J33" i="1"/>
  <c r="L13" i="2"/>
  <c r="H42" i="1"/>
  <c r="H25" i="1"/>
  <c r="K33" i="1"/>
  <c r="M13" i="2"/>
  <c r="R18" i="1"/>
  <c r="L11" i="1"/>
  <c r="L46" i="1" s="1"/>
  <c r="L44" i="1"/>
  <c r="L33" i="1"/>
  <c r="L35" i="1" s="1"/>
  <c r="J29" i="1"/>
  <c r="J19" i="1"/>
  <c r="F29" i="1"/>
  <c r="K29" i="1"/>
  <c r="K19" i="1"/>
  <c r="G19" i="1"/>
  <c r="G29" i="1"/>
  <c r="F25" i="2"/>
  <c r="F48" i="2" s="1"/>
  <c r="I45" i="2"/>
  <c r="H29" i="1"/>
  <c r="H31" i="1" s="1"/>
  <c r="O11" i="1"/>
  <c r="O13" i="1" s="1"/>
  <c r="I29" i="1"/>
  <c r="I31" i="1" s="1"/>
  <c r="I19" i="2"/>
  <c r="I29" i="2"/>
  <c r="I31" i="2" s="1"/>
  <c r="P11" i="1"/>
  <c r="J19" i="2"/>
  <c r="J29" i="2"/>
  <c r="J31" i="2" s="1"/>
  <c r="J37" i="2" s="1"/>
  <c r="J40" i="2"/>
  <c r="C6" i="1"/>
  <c r="I7" i="1"/>
  <c r="I12" i="1"/>
  <c r="R6" i="1"/>
  <c r="H23" i="2"/>
  <c r="H25" i="2" s="1"/>
  <c r="H48" i="2" s="1"/>
  <c r="H34" i="2"/>
  <c r="R22" i="2"/>
  <c r="M40" i="1"/>
  <c r="M29" i="1"/>
  <c r="N40" i="1"/>
  <c r="N29" i="1"/>
  <c r="F31" i="2"/>
  <c r="P7" i="1"/>
  <c r="O19" i="1"/>
  <c r="E44" i="2"/>
  <c r="R21" i="2"/>
  <c r="P19" i="1"/>
  <c r="L31" i="1"/>
  <c r="O45" i="2"/>
  <c r="O34" i="2"/>
  <c r="O46" i="2" s="1"/>
  <c r="E30" i="1"/>
  <c r="M19" i="1"/>
  <c r="P45" i="2"/>
  <c r="P34" i="2"/>
  <c r="P46" i="2" s="1"/>
  <c r="N19" i="1"/>
  <c r="E34" i="1"/>
  <c r="E45" i="1"/>
  <c r="I44" i="2"/>
  <c r="I23" i="2"/>
  <c r="I33" i="2"/>
  <c r="I35" i="2" s="1"/>
  <c r="I41" i="2"/>
  <c r="G41" i="1"/>
  <c r="G34" i="1"/>
  <c r="G35" i="1" s="1"/>
  <c r="F45" i="1"/>
  <c r="J23" i="2"/>
  <c r="J33" i="2"/>
  <c r="J35" i="2" s="1"/>
  <c r="H41" i="1"/>
  <c r="L25" i="1"/>
  <c r="H34" i="1"/>
  <c r="H35" i="1" s="1"/>
  <c r="K23" i="2"/>
  <c r="K33" i="2"/>
  <c r="K35" i="2" s="1"/>
  <c r="E23" i="2"/>
  <c r="I41" i="1"/>
  <c r="F33" i="1"/>
  <c r="F23" i="1"/>
  <c r="F44" i="1"/>
  <c r="I34" i="1"/>
  <c r="R17" i="2"/>
  <c r="L23" i="2"/>
  <c r="L25" i="2" s="1"/>
  <c r="L33" i="2"/>
  <c r="K34" i="2"/>
  <c r="L41" i="2"/>
  <c r="N34" i="1"/>
  <c r="N45" i="1"/>
  <c r="J34" i="1"/>
  <c r="G40" i="2"/>
  <c r="G29" i="2"/>
  <c r="G31" i="2" s="1"/>
  <c r="G37" i="2" s="1"/>
  <c r="L34" i="2"/>
  <c r="L46" i="2" s="1"/>
  <c r="O45" i="1"/>
  <c r="O34" i="1"/>
  <c r="R13" i="2"/>
  <c r="H40" i="2"/>
  <c r="H29" i="2"/>
  <c r="H31" i="2" s="1"/>
  <c r="P42" i="2"/>
  <c r="P41" i="2"/>
  <c r="O40" i="2"/>
  <c r="O29" i="2"/>
  <c r="O44" i="2"/>
  <c r="O33" i="2"/>
  <c r="C5" i="1"/>
  <c r="R5" i="1"/>
  <c r="P19" i="2"/>
  <c r="P25" i="2" s="1"/>
  <c r="P44" i="2"/>
  <c r="P33" i="2"/>
  <c r="P35" i="2" s="1"/>
  <c r="K31" i="2"/>
  <c r="K37" i="2" s="1"/>
  <c r="F11" i="1"/>
  <c r="F13" i="1" s="1"/>
  <c r="E44" i="1"/>
  <c r="E33" i="1"/>
  <c r="E35" i="1" s="1"/>
  <c r="R11" i="2"/>
  <c r="R18" i="2"/>
  <c r="P29" i="2"/>
  <c r="P31" i="2" s="1"/>
  <c r="M13" i="1" l="1"/>
  <c r="C11" i="1"/>
  <c r="E42" i="1"/>
  <c r="E31" i="1"/>
  <c r="K25" i="2"/>
  <c r="N48" i="2"/>
  <c r="N31" i="2"/>
  <c r="N37" i="2" s="1"/>
  <c r="P48" i="2"/>
  <c r="F37" i="2"/>
  <c r="O31" i="2"/>
  <c r="K42" i="2"/>
  <c r="L31" i="2"/>
  <c r="R19" i="2"/>
  <c r="R40" i="2"/>
  <c r="R29" i="2"/>
  <c r="I25" i="2"/>
  <c r="I48" i="2" s="1"/>
  <c r="J31" i="1"/>
  <c r="J25" i="1"/>
  <c r="J42" i="1"/>
  <c r="F25" i="1"/>
  <c r="F42" i="1"/>
  <c r="F31" i="1"/>
  <c r="N46" i="1"/>
  <c r="N35" i="1"/>
  <c r="R45" i="1"/>
  <c r="R34" i="1"/>
  <c r="R23" i="1"/>
  <c r="R44" i="1"/>
  <c r="R33" i="1"/>
  <c r="R11" i="1"/>
  <c r="P46" i="1"/>
  <c r="P35" i="1"/>
  <c r="F35" i="1"/>
  <c r="F46" i="1"/>
  <c r="R41" i="1"/>
  <c r="R30" i="1"/>
  <c r="I42" i="2"/>
  <c r="I13" i="1"/>
  <c r="I48" i="1"/>
  <c r="E46" i="2"/>
  <c r="E25" i="2"/>
  <c r="E48" i="2" s="1"/>
  <c r="I42" i="1"/>
  <c r="I46" i="1"/>
  <c r="I35" i="1"/>
  <c r="I37" i="1" s="1"/>
  <c r="I46" i="2"/>
  <c r="R7" i="1"/>
  <c r="K48" i="2"/>
  <c r="M35" i="1"/>
  <c r="M46" i="1"/>
  <c r="L13" i="1"/>
  <c r="L48" i="1" s="1"/>
  <c r="L42" i="1"/>
  <c r="N25" i="1"/>
  <c r="N42" i="1"/>
  <c r="N31" i="1"/>
  <c r="G42" i="1"/>
  <c r="G25" i="1"/>
  <c r="G31" i="1"/>
  <c r="K35" i="1"/>
  <c r="K46" i="1"/>
  <c r="P37" i="2"/>
  <c r="C7" i="1"/>
  <c r="K25" i="1"/>
  <c r="K42" i="1"/>
  <c r="K31" i="1"/>
  <c r="O46" i="1"/>
  <c r="O35" i="1"/>
  <c r="M48" i="2"/>
  <c r="R30" i="2"/>
  <c r="R41" i="2"/>
  <c r="L37" i="1"/>
  <c r="H48" i="1"/>
  <c r="H37" i="1"/>
  <c r="O35" i="2"/>
  <c r="P25" i="1"/>
  <c r="P31" i="1"/>
  <c r="P42" i="1"/>
  <c r="J25" i="2"/>
  <c r="J48" i="2" s="1"/>
  <c r="J42" i="2"/>
  <c r="R19" i="1"/>
  <c r="R29" i="1"/>
  <c r="R40" i="1"/>
  <c r="R44" i="2"/>
  <c r="R23" i="2"/>
  <c r="R33" i="2"/>
  <c r="K46" i="2"/>
  <c r="R34" i="2"/>
  <c r="R45" i="2"/>
  <c r="L35" i="2"/>
  <c r="L37" i="2" s="1"/>
  <c r="M25" i="1"/>
  <c r="M42" i="1"/>
  <c r="M31" i="1"/>
  <c r="O25" i="1"/>
  <c r="O42" i="1"/>
  <c r="O31" i="1"/>
  <c r="H46" i="2"/>
  <c r="H35" i="2"/>
  <c r="H37" i="2" s="1"/>
  <c r="E48" i="1"/>
  <c r="E37" i="1"/>
  <c r="L48" i="2"/>
  <c r="P13" i="1"/>
  <c r="I37" i="2"/>
  <c r="J35" i="1"/>
  <c r="J46" i="1"/>
  <c r="R13" i="1" l="1"/>
  <c r="C13" i="1"/>
  <c r="O37" i="2"/>
  <c r="M37" i="1"/>
  <c r="M48" i="1"/>
  <c r="R46" i="1"/>
  <c r="R35" i="1"/>
  <c r="R46" i="2"/>
  <c r="R35" i="2"/>
  <c r="K37" i="1"/>
  <c r="K48" i="1"/>
  <c r="F37" i="1"/>
  <c r="F48" i="1"/>
  <c r="J37" i="1"/>
  <c r="J48" i="1"/>
  <c r="G37" i="1"/>
  <c r="G48" i="1"/>
  <c r="R42" i="1"/>
  <c r="R31" i="1"/>
  <c r="R37" i="1" s="1"/>
  <c r="R25" i="1"/>
  <c r="R48" i="1" s="1"/>
  <c r="N48" i="1"/>
  <c r="N37" i="1"/>
  <c r="R25" i="2"/>
  <c r="R48" i="2" s="1"/>
  <c r="R42" i="2"/>
  <c r="R31" i="2"/>
  <c r="O48" i="1"/>
  <c r="O37" i="1"/>
  <c r="P48" i="1"/>
  <c r="P37" i="1"/>
  <c r="R37" i="2" l="1"/>
</calcChain>
</file>

<file path=xl/sharedStrings.xml><?xml version="1.0" encoding="utf-8"?>
<sst xmlns="http://schemas.openxmlformats.org/spreadsheetml/2006/main" count="82" uniqueCount="29">
  <si>
    <t>Real Estate Transaction Taxes Receipts ($ in millions)</t>
  </si>
  <si>
    <t>2024 Receipts vs. 2023 Receipts</t>
  </si>
  <si>
    <t>2023 Actuals</t>
  </si>
  <si>
    <t>2023 Act</t>
  </si>
  <si>
    <t>YTD Dec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</si>
  <si>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</si>
  <si>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</si>
  <si>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</si>
  <si>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</si>
  <si>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</si>
  <si>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</si>
  <si>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</si>
  <si>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2024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</si>
  <si>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</si>
  <si>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</si>
  <si>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</si>
  <si>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</si>
  <si>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</si>
  <si>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</si>
  <si>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</si>
  <si>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</si>
  <si>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</si>
  <si>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</si>
  <si>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</si>
  <si>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</si>
  <si>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</si>
  <si>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</si>
  <si>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2024 November Forecast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</si>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</sst>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&quot;$&quot;#,##0.000_);\(&quot;$&quot;#,##0.000\)"/>
    <numFmt numFmtId="167" formatCode="0.0%"/>
  </numFmts>
  <fonts count="14" x14ac:knownFonts="1">
    <font>
      <sz val="10"/>
      <name val="Arial"/>
    </font>
    <font>
      <sz val="12"/>
      <color indexed="18"/>
      <name val="Arial Black"/>
      <family val="2"/>
    </font>
    <font>
      <sz val="10"/>
      <name val="Arial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2" fillId="0" borderId="0" xfId="0" applyNumberFormat="1" applyFont="1"/>
    <xf numFmtId="164" fontId="2" fillId="0" borderId="2" xfId="0" applyNumberFormat="1" applyFont="1" applyBorder="1"/>
    <xf numFmtId="9" fontId="2" fillId="0" borderId="0" xfId="1" applyFont="1"/>
    <xf numFmtId="164" fontId="2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2" fillId="0" borderId="2" xfId="0" applyFont="1" applyBorder="1"/>
    <xf numFmtId="0" fontId="10" fillId="0" borderId="0" xfId="0" applyFont="1"/>
    <xf numFmtId="165" fontId="2" fillId="0" borderId="0" xfId="0" applyNumberFormat="1" applyFont="1"/>
    <xf numFmtId="0" fontId="7" fillId="0" borderId="0" xfId="0" applyFont="1" applyAlignment="1">
      <alignment horizontal="left"/>
    </xf>
    <xf numFmtId="164" fontId="2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12" fillId="0" borderId="0" xfId="0" applyFont="1"/>
    <xf numFmtId="166" fontId="2" fillId="0" borderId="0" xfId="1" applyNumberFormat="1" applyFont="1"/>
    <xf numFmtId="167" fontId="2" fillId="0" borderId="0" xfId="1" applyNumberFormat="1" applyFont="1"/>
    <xf numFmtId="0" fontId="6" fillId="0" borderId="0" xfId="0" applyFont="1" applyAlignment="1">
      <alignment horizontal="right"/>
    </xf>
    <xf numFmtId="167" fontId="2" fillId="0" borderId="2" xfId="1" applyNumberFormat="1" applyFont="1" applyBorder="1"/>
    <xf numFmtId="167" fontId="9" fillId="0" borderId="0" xfId="1" applyNumberFormat="1" applyFont="1"/>
    <xf numFmtId="167" fontId="9" fillId="0" borderId="2" xfId="1" applyNumberFormat="1" applyFont="1" applyBorder="1"/>
    <xf numFmtId="167" fontId="2" fillId="0" borderId="0" xfId="0" applyNumberFormat="1" applyFont="1"/>
    <xf numFmtId="167" fontId="2" fillId="0" borderId="2" xfId="0" applyNumberFormat="1" applyFont="1" applyBorder="1"/>
    <xf numFmtId="167" fontId="2" fillId="0" borderId="3" xfId="1" applyNumberFormat="1" applyFont="1" applyBorder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7" fontId="2" fillId="0" borderId="0" xfId="0" applyNumberFormat="1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6A83-A9E5-477C-A1FF-A56540784E21}">
  <sheetPr>
    <pageSetUpPr fitToPage="1"/>
  </sheetPr>
  <dimension ref="A1:IY48"/>
  <sheetViews>
    <sheetView tabSelected="1" zoomScale="90" zoomScaleNormal="90" zoomScaleSheetLayoutView="80" workbookViewId="0">
      <selection activeCell="H16" sqref="H15:H16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44927</v>
      </c>
      <c r="F4" s="7">
        <v>44958</v>
      </c>
      <c r="G4" s="7">
        <v>44986</v>
      </c>
      <c r="H4" s="7">
        <v>45017</v>
      </c>
      <c r="I4" s="7">
        <v>45047</v>
      </c>
      <c r="J4" s="7">
        <v>45078</v>
      </c>
      <c r="K4" s="7">
        <v>45108</v>
      </c>
      <c r="L4" s="7">
        <v>45139</v>
      </c>
      <c r="M4" s="7">
        <v>45170</v>
      </c>
      <c r="N4" s="7">
        <v>45200</v>
      </c>
      <c r="O4" s="7">
        <v>45231</v>
      </c>
      <c r="P4" s="7">
        <v>45261</v>
      </c>
      <c r="R4" s="8" t="s">
        <v>4</v>
      </c>
    </row>
    <row r="5" spans="1:259" x14ac:dyDescent="0.2">
      <c r="A5" s="9" t="s">
        <v>5</v>
      </c>
      <c r="C5" s="10">
        <f>SUM(E5:P5)</f>
        <v>239.86238065000001</v>
      </c>
      <c r="E5" s="11">
        <v>26.560440149999998</v>
      </c>
      <c r="F5" s="11">
        <v>23.019790779999997</v>
      </c>
      <c r="G5" s="11">
        <v>18.996081719999996</v>
      </c>
      <c r="H5" s="11">
        <v>19.873000730000001</v>
      </c>
      <c r="I5" s="11">
        <v>16.383087560000003</v>
      </c>
      <c r="J5" s="11">
        <v>19.538929630000002</v>
      </c>
      <c r="K5" s="11">
        <v>21.280033899999996</v>
      </c>
      <c r="L5" s="11">
        <v>18.805499620000003</v>
      </c>
      <c r="M5" s="11">
        <v>22.188059549999995</v>
      </c>
      <c r="N5" s="11">
        <v>19.027262429999997</v>
      </c>
      <c r="O5" s="11">
        <v>18.497927859999997</v>
      </c>
      <c r="P5" s="11">
        <v>15.692266720000001</v>
      </c>
      <c r="R5" s="12">
        <f>SUM($E5:P5)</f>
        <v>239.86238065000001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119.50712406999999</v>
      </c>
      <c r="E6" s="16">
        <v>10.69291964</v>
      </c>
      <c r="F6" s="16">
        <v>10.388912449999999</v>
      </c>
      <c r="G6" s="16">
        <v>9.1330300900000001</v>
      </c>
      <c r="H6" s="16">
        <v>9.6983883399999975</v>
      </c>
      <c r="I6" s="16">
        <v>8.789638609999999</v>
      </c>
      <c r="J6" s="16">
        <v>9.7395979899999983</v>
      </c>
      <c r="K6" s="16">
        <v>10.525710439999999</v>
      </c>
      <c r="L6" s="16">
        <v>9.9329246199999996</v>
      </c>
      <c r="M6" s="16">
        <v>12.13822439</v>
      </c>
      <c r="N6" s="16">
        <v>10.261720739999999</v>
      </c>
      <c r="O6" s="16">
        <v>9.7075204999999993</v>
      </c>
      <c r="P6" s="16">
        <v>8.4985362599999981</v>
      </c>
      <c r="R6" s="17">
        <f>SUM($E6:P6)</f>
        <v>119.50712406999999</v>
      </c>
      <c r="T6" s="14"/>
    </row>
    <row r="7" spans="1:259" x14ac:dyDescent="0.2">
      <c r="A7" s="9" t="s">
        <v>7</v>
      </c>
      <c r="C7" s="10">
        <f>SUM(C5:C6)</f>
        <v>359.36950472000001</v>
      </c>
      <c r="E7" s="11">
        <f>IF(OR(E5="",E6=""),"",SUM(E5:E6))</f>
        <v>37.253359789999998</v>
      </c>
      <c r="F7" s="11">
        <f t="shared" ref="F7:P7" si="0">IF(OR(F5="",F6=""),"",SUM(F5:F6))</f>
        <v>33.40870323</v>
      </c>
      <c r="G7" s="11">
        <f t="shared" si="0"/>
        <v>28.129111809999998</v>
      </c>
      <c r="H7" s="11">
        <f t="shared" si="0"/>
        <v>29.571389069999999</v>
      </c>
      <c r="I7" s="11">
        <f t="shared" si="0"/>
        <v>25.172726170000004</v>
      </c>
      <c r="J7" s="11">
        <f t="shared" si="0"/>
        <v>29.278527619999998</v>
      </c>
      <c r="K7" s="11">
        <f t="shared" si="0"/>
        <v>31.805744339999997</v>
      </c>
      <c r="L7" s="11">
        <f t="shared" si="0"/>
        <v>28.738424240000001</v>
      </c>
      <c r="M7" s="11">
        <f t="shared" si="0"/>
        <v>34.326283939999996</v>
      </c>
      <c r="N7" s="11">
        <f t="shared" si="0"/>
        <v>29.288983169999995</v>
      </c>
      <c r="O7" s="11">
        <f t="shared" si="0"/>
        <v>28.205448359999998</v>
      </c>
      <c r="P7" s="11">
        <f t="shared" si="0"/>
        <v>24.190802980000001</v>
      </c>
      <c r="R7" s="12">
        <f>SUM(R5:R6)</f>
        <v>359.36950472000001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191.0353446</v>
      </c>
      <c r="E9" s="11">
        <v>20.0514042</v>
      </c>
      <c r="F9" s="11">
        <v>12.712836600000001</v>
      </c>
      <c r="G9" s="11">
        <v>10.2954708</v>
      </c>
      <c r="H9" s="11">
        <v>9.2680974000000003</v>
      </c>
      <c r="I9" s="11">
        <v>7.4592674999999993</v>
      </c>
      <c r="J9" s="11">
        <v>9.2576367000000008</v>
      </c>
      <c r="K9" s="11">
        <v>13.162604400000001</v>
      </c>
      <c r="L9" s="11">
        <v>20.121021000000002</v>
      </c>
      <c r="M9" s="11">
        <v>35.5888323</v>
      </c>
      <c r="N9" s="11">
        <v>17.924813100000001</v>
      </c>
      <c r="O9" s="11">
        <v>23.013688500000001</v>
      </c>
      <c r="P9" s="11">
        <v>12.179672099999999</v>
      </c>
      <c r="R9" s="12">
        <f>SUM($E9:P9)</f>
        <v>191.0353446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190.9229607</v>
      </c>
      <c r="E10" s="16">
        <v>26.796119399999998</v>
      </c>
      <c r="F10" s="16">
        <v>18.546936300000002</v>
      </c>
      <c r="G10" s="16">
        <v>24.5514267</v>
      </c>
      <c r="H10" s="16">
        <v>22.423042800000001</v>
      </c>
      <c r="I10" s="16">
        <v>13.962676500000001</v>
      </c>
      <c r="J10" s="16">
        <v>21.3412851</v>
      </c>
      <c r="K10" s="16">
        <v>20.961617400000002</v>
      </c>
      <c r="L10" s="16">
        <v>7.737454800000001</v>
      </c>
      <c r="M10" s="16">
        <v>10.138204799999999</v>
      </c>
      <c r="N10" s="16">
        <v>8.6429951999999997</v>
      </c>
      <c r="O10" s="16">
        <v>8.9080271999999994</v>
      </c>
      <c r="P10" s="16">
        <v>6.9131745000000002</v>
      </c>
      <c r="R10" s="17">
        <f>SUM($E10:P10)</f>
        <v>190.9229607</v>
      </c>
      <c r="S10" s="20"/>
      <c r="T10" s="14"/>
    </row>
    <row r="11" spans="1:259" x14ac:dyDescent="0.2">
      <c r="A11" s="9" t="s">
        <v>10</v>
      </c>
      <c r="C11" s="10">
        <f>SUM(C9:C10)</f>
        <v>381.95830530000001</v>
      </c>
      <c r="E11" s="11">
        <f>IF(E9="","",SUM(E9:E10))</f>
        <v>46.847523600000002</v>
      </c>
      <c r="F11" s="11">
        <f t="shared" ref="F11:P11" si="1">IF(F9="","",SUM(F9:F10))</f>
        <v>31.259772900000002</v>
      </c>
      <c r="G11" s="11">
        <f t="shared" si="1"/>
        <v>34.846897499999997</v>
      </c>
      <c r="H11" s="11">
        <f t="shared" si="1"/>
        <v>31.6911402</v>
      </c>
      <c r="I11" s="11">
        <f t="shared" si="1"/>
        <v>21.421944</v>
      </c>
      <c r="J11" s="11">
        <f t="shared" si="1"/>
        <v>30.598921799999999</v>
      </c>
      <c r="K11" s="11">
        <f t="shared" si="1"/>
        <v>34.124221800000001</v>
      </c>
      <c r="L11" s="11">
        <f t="shared" si="1"/>
        <v>27.858475800000004</v>
      </c>
      <c r="M11" s="11">
        <f t="shared" si="1"/>
        <v>45.727037099999997</v>
      </c>
      <c r="N11" s="11">
        <f t="shared" si="1"/>
        <v>26.567808300000003</v>
      </c>
      <c r="O11" s="11">
        <f t="shared" si="1"/>
        <v>31.9217157</v>
      </c>
      <c r="P11" s="11">
        <f t="shared" si="1"/>
        <v>19.092846600000001</v>
      </c>
      <c r="R11" s="12">
        <f>SUM(R9:R10)</f>
        <v>381.95830530000001</v>
      </c>
      <c r="T11" s="14"/>
    </row>
    <row r="12" spans="1:259" x14ac:dyDescent="0.2">
      <c r="A12" s="9"/>
      <c r="B12" s="16"/>
      <c r="C12" s="15"/>
      <c r="D12" s="16"/>
      <c r="E12" s="11" t="str">
        <f>IF(OR(E5="",E8=""),"",SUM(E5,E8))</f>
        <v/>
      </c>
      <c r="F12" s="11" t="str">
        <f t="shared" ref="F12:P12" si="2">IF(OR(F5="",F8=""),"",SUM(F5,F8))</f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Q12" s="16"/>
      <c r="R12" s="18"/>
    </row>
    <row r="13" spans="1:259" x14ac:dyDescent="0.2">
      <c r="A13" s="21" t="s">
        <v>11</v>
      </c>
      <c r="B13" s="11"/>
      <c r="C13" s="10">
        <f>SUM(C7,C11)</f>
        <v>741.32781002000002</v>
      </c>
      <c r="D13" s="11"/>
      <c r="E13" s="11">
        <f>IF(OR(E7="",E11=""),"",SUM(E7,E11))</f>
        <v>84.100883390000007</v>
      </c>
      <c r="F13" s="11">
        <f t="shared" ref="F13:P13" si="3">IF(OR(F7="",F11=""),"",SUM(F7,F11))</f>
        <v>64.668476130000002</v>
      </c>
      <c r="G13" s="11">
        <f t="shared" si="3"/>
        <v>62.976009309999995</v>
      </c>
      <c r="H13" s="11">
        <f t="shared" si="3"/>
        <v>61.262529270000002</v>
      </c>
      <c r="I13" s="11">
        <f t="shared" si="3"/>
        <v>46.594670170000001</v>
      </c>
      <c r="J13" s="11">
        <f t="shared" si="3"/>
        <v>59.877449419999998</v>
      </c>
      <c r="K13" s="11">
        <f t="shared" si="3"/>
        <v>65.929966140000005</v>
      </c>
      <c r="L13" s="11">
        <f t="shared" si="3"/>
        <v>56.596900040000008</v>
      </c>
      <c r="M13" s="11">
        <f t="shared" si="3"/>
        <v>80.053321039999986</v>
      </c>
      <c r="N13" s="11">
        <f t="shared" si="3"/>
        <v>55.856791469999997</v>
      </c>
      <c r="O13" s="11">
        <f t="shared" si="3"/>
        <v>60.127164059999998</v>
      </c>
      <c r="P13" s="11">
        <f t="shared" si="3"/>
        <v>43.283649580000002</v>
      </c>
      <c r="Q13" s="11"/>
      <c r="R13" s="22">
        <f>SUM(R7,R11)</f>
        <v>741.32781002000002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45292</v>
      </c>
      <c r="F16" s="7">
        <v>45323</v>
      </c>
      <c r="G16" s="7">
        <v>45352</v>
      </c>
      <c r="H16" s="7">
        <v>45383</v>
      </c>
      <c r="I16" s="7">
        <v>45413</v>
      </c>
      <c r="J16" s="7">
        <v>45444</v>
      </c>
      <c r="K16" s="7">
        <v>45474</v>
      </c>
      <c r="L16" s="7">
        <v>45505</v>
      </c>
      <c r="M16" s="7">
        <v>45536</v>
      </c>
      <c r="N16" s="7">
        <v>45566</v>
      </c>
      <c r="O16" s="7">
        <v>45597</v>
      </c>
      <c r="P16" s="7">
        <v>45627</v>
      </c>
      <c r="Q16" s="7">
        <v>42370</v>
      </c>
      <c r="R16" s="8" t="str">
        <f>R4</f>
        <v>YTD Dec</v>
      </c>
      <c r="IY16" s="26" t="e">
        <f>AVERAGE(IV16:IX16)</f>
        <v>#DIV/0!</v>
      </c>
    </row>
    <row r="17" spans="1:259" x14ac:dyDescent="0.2">
      <c r="A17" s="9" t="s">
        <v>5</v>
      </c>
      <c r="E17" s="11">
        <v>16.508458100000002</v>
      </c>
      <c r="F17" s="11">
        <v>18.299236110000002</v>
      </c>
      <c r="G17" s="11">
        <v>14.618488280000003</v>
      </c>
      <c r="H17" s="11">
        <v>18.673253499999998</v>
      </c>
      <c r="I17" s="11">
        <v>17.179078330000003</v>
      </c>
      <c r="J17" s="11">
        <v>17.121948040000003</v>
      </c>
      <c r="K17" s="11">
        <v>18.091904630000002</v>
      </c>
      <c r="L17" s="11">
        <v>22.849488660000006</v>
      </c>
      <c r="M17" s="11">
        <v>22.330216050000004</v>
      </c>
      <c r="N17" s="11">
        <v>18.131655079999998</v>
      </c>
      <c r="O17" s="11">
        <v>24.412302349999997</v>
      </c>
      <c r="P17" s="11">
        <v>20.016742419999996</v>
      </c>
      <c r="R17" s="12">
        <f>SUM($E17:P17)</f>
        <v>228.23277155</v>
      </c>
      <c r="T17" s="13"/>
      <c r="U17" s="13"/>
      <c r="V17" s="27"/>
      <c r="W17" s="13"/>
      <c r="X17" s="13"/>
    </row>
    <row r="18" spans="1:259" x14ac:dyDescent="0.2">
      <c r="A18" s="9" t="s">
        <v>6</v>
      </c>
      <c r="E18" s="16">
        <v>7.6705380299999995</v>
      </c>
      <c r="F18" s="16">
        <v>9.0841798100000002</v>
      </c>
      <c r="G18" s="16">
        <v>7.7321593599999998</v>
      </c>
      <c r="H18" s="16">
        <v>8.1962668300000008</v>
      </c>
      <c r="I18" s="16">
        <v>9.1656196099999985</v>
      </c>
      <c r="J18" s="16">
        <v>9.6583525899999998</v>
      </c>
      <c r="K18" s="16">
        <v>8.5474969000000023</v>
      </c>
      <c r="L18" s="16">
        <v>11.09453738</v>
      </c>
      <c r="M18" s="16">
        <v>11.667241630000001</v>
      </c>
      <c r="N18" s="16">
        <v>10.147173759999999</v>
      </c>
      <c r="O18" s="16">
        <v>10.728163659999998</v>
      </c>
      <c r="P18" s="16">
        <v>9.6604938400000009</v>
      </c>
      <c r="R18" s="17">
        <f>SUM($E18:P18)</f>
        <v>113.35222340000001</v>
      </c>
      <c r="T18" s="13"/>
    </row>
    <row r="19" spans="1:259" x14ac:dyDescent="0.2">
      <c r="A19" s="9" t="s">
        <v>7</v>
      </c>
      <c r="E19" s="11">
        <f>IF(OR(E17="",E18=""),"",SUM(E17:E18))</f>
        <v>24.178996130000002</v>
      </c>
      <c r="F19" s="11">
        <f t="shared" ref="F19:P19" si="4">IF(OR(F17="",F18=""),"",SUM(F17:F18))</f>
        <v>27.383415920000004</v>
      </c>
      <c r="G19" s="11">
        <f t="shared" si="4"/>
        <v>22.350647640000002</v>
      </c>
      <c r="H19" s="11">
        <f t="shared" si="4"/>
        <v>26.86952033</v>
      </c>
      <c r="I19" s="11">
        <f t="shared" si="4"/>
        <v>26.344697940000003</v>
      </c>
      <c r="J19" s="11">
        <f t="shared" si="4"/>
        <v>26.780300630000003</v>
      </c>
      <c r="K19" s="11">
        <f t="shared" si="4"/>
        <v>26.639401530000004</v>
      </c>
      <c r="L19" s="11">
        <f t="shared" si="4"/>
        <v>33.944026040000004</v>
      </c>
      <c r="M19" s="11">
        <f t="shared" si="4"/>
        <v>33.997457680000004</v>
      </c>
      <c r="N19" s="11">
        <f t="shared" si="4"/>
        <v>28.278828839999996</v>
      </c>
      <c r="O19" s="11">
        <f t="shared" si="4"/>
        <v>35.140466009999997</v>
      </c>
      <c r="P19" s="11">
        <f t="shared" si="4"/>
        <v>29.677236259999997</v>
      </c>
      <c r="R19" s="12">
        <f>SUM(R17:R18)</f>
        <v>341.58499495000001</v>
      </c>
      <c r="T19" s="28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v>18.793991699999999</v>
      </c>
      <c r="F21" s="11">
        <v>37.516154399999998</v>
      </c>
      <c r="G21" s="11">
        <v>13.332247200000001</v>
      </c>
      <c r="H21" s="11">
        <v>14.5198278</v>
      </c>
      <c r="I21" s="11">
        <v>13.585833000000001</v>
      </c>
      <c r="J21" s="11">
        <v>18.3705876</v>
      </c>
      <c r="K21" s="11">
        <v>20.420736299999998</v>
      </c>
      <c r="L21" s="11">
        <v>29.107931400000002</v>
      </c>
      <c r="M21" s="11">
        <v>22.229701200000001</v>
      </c>
      <c r="N21" s="11">
        <v>18.1891845</v>
      </c>
      <c r="O21" s="11">
        <v>23.913427499999997</v>
      </c>
      <c r="P21" s="11">
        <v>23.9872689</v>
      </c>
      <c r="R21" s="12">
        <f>SUM($E21:P21)</f>
        <v>253.96689149999997</v>
      </c>
      <c r="T21" s="13"/>
      <c r="U21" s="13"/>
    </row>
    <row r="22" spans="1:259" x14ac:dyDescent="0.2">
      <c r="A22" s="9" t="s">
        <v>9</v>
      </c>
      <c r="E22" s="16">
        <v>9.9514152000000013</v>
      </c>
      <c r="F22" s="16">
        <v>8.8319115000000004</v>
      </c>
      <c r="G22" s="16">
        <v>6.2133525000000001</v>
      </c>
      <c r="H22" s="16">
        <v>12.640065300000002</v>
      </c>
      <c r="I22" s="16">
        <v>7.9823646000000004</v>
      </c>
      <c r="J22" s="16">
        <v>7.0435170000000005</v>
      </c>
      <c r="K22" s="16">
        <v>11.060592300000001</v>
      </c>
      <c r="L22" s="16">
        <v>11.9378592</v>
      </c>
      <c r="M22" s="16">
        <v>11.7928233</v>
      </c>
      <c r="N22" s="16">
        <v>6.9439311000000004</v>
      </c>
      <c r="O22" s="16">
        <v>17.430483600000002</v>
      </c>
      <c r="P22" s="16">
        <v>11.963665799999999</v>
      </c>
      <c r="R22" s="17">
        <f>SUM($E22:P22)</f>
        <v>123.79198140000001</v>
      </c>
      <c r="T22" s="13"/>
      <c r="U22" s="20"/>
    </row>
    <row r="23" spans="1:259" x14ac:dyDescent="0.2">
      <c r="A23" s="9" t="s">
        <v>10</v>
      </c>
      <c r="E23" s="11">
        <f>IF(E21="","",SUM(E21:E22))</f>
        <v>28.745406899999999</v>
      </c>
      <c r="F23" s="11">
        <f t="shared" ref="F23:P23" si="5">IF(F21="","",SUM(F21:F22))</f>
        <v>46.348065899999995</v>
      </c>
      <c r="G23" s="11">
        <f t="shared" si="5"/>
        <v>19.5455997</v>
      </c>
      <c r="H23" s="11">
        <f t="shared" si="5"/>
        <v>27.159893100000001</v>
      </c>
      <c r="I23" s="11">
        <f t="shared" si="5"/>
        <v>21.568197600000001</v>
      </c>
      <c r="J23" s="11">
        <f t="shared" si="5"/>
        <v>25.414104600000002</v>
      </c>
      <c r="K23" s="11">
        <f t="shared" si="5"/>
        <v>31.481328599999998</v>
      </c>
      <c r="L23" s="11">
        <f t="shared" si="5"/>
        <v>41.045790600000004</v>
      </c>
      <c r="M23" s="11">
        <f t="shared" si="5"/>
        <v>34.022524500000003</v>
      </c>
      <c r="N23" s="11">
        <f t="shared" si="5"/>
        <v>25.1331156</v>
      </c>
      <c r="O23" s="11">
        <f t="shared" si="5"/>
        <v>41.3439111</v>
      </c>
      <c r="P23" s="11">
        <f t="shared" si="5"/>
        <v>35.950934699999998</v>
      </c>
      <c r="R23" s="12">
        <f>SUM(R21:R22)</f>
        <v>377.75887289999997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>IF(OR(E19="",E23=""),"",SUM(E19,E23))</f>
        <v>52.924403030000001</v>
      </c>
      <c r="F25" s="11">
        <f t="shared" ref="F25:P25" si="6">IF(OR(F19="",F23=""),"",SUM(F19,F23))</f>
        <v>73.731481819999999</v>
      </c>
      <c r="G25" s="11">
        <f t="shared" si="6"/>
        <v>41.896247340000002</v>
      </c>
      <c r="H25" s="11">
        <f t="shared" si="6"/>
        <v>54.029413430000005</v>
      </c>
      <c r="I25" s="11">
        <f t="shared" si="6"/>
        <v>47.912895540000008</v>
      </c>
      <c r="J25" s="11">
        <f t="shared" si="6"/>
        <v>52.194405230000001</v>
      </c>
      <c r="K25" s="11">
        <f t="shared" si="6"/>
        <v>58.120730129999998</v>
      </c>
      <c r="L25" s="11">
        <f t="shared" si="6"/>
        <v>74.989816640000015</v>
      </c>
      <c r="M25" s="11">
        <f t="shared" si="6"/>
        <v>68.01998218</v>
      </c>
      <c r="N25" s="11">
        <f t="shared" si="6"/>
        <v>53.411944439999999</v>
      </c>
      <c r="O25" s="11">
        <f t="shared" si="6"/>
        <v>76.484377109999997</v>
      </c>
      <c r="P25" s="11">
        <f t="shared" si="6"/>
        <v>65.628170959999991</v>
      </c>
      <c r="R25" s="22">
        <f>SUM(R19,R23)</f>
        <v>719.34386784999992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9" t="s">
        <v>14</v>
      </c>
      <c r="F28" s="29" t="s">
        <v>15</v>
      </c>
      <c r="G28" s="29" t="s">
        <v>16</v>
      </c>
      <c r="H28" s="29" t="s">
        <v>17</v>
      </c>
      <c r="I28" s="29" t="s">
        <v>18</v>
      </c>
      <c r="J28" s="29" t="s">
        <v>19</v>
      </c>
      <c r="K28" s="29" t="s">
        <v>20</v>
      </c>
      <c r="L28" s="29" t="s">
        <v>21</v>
      </c>
      <c r="M28" s="29" t="s">
        <v>22</v>
      </c>
      <c r="N28" s="29" t="s">
        <v>23</v>
      </c>
      <c r="O28" s="29" t="s">
        <v>24</v>
      </c>
      <c r="P28" s="29" t="s">
        <v>25</v>
      </c>
      <c r="R28" s="8" t="str">
        <f>+R4</f>
        <v>YTD Dec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>IF(E17="","",ROUND((E17-E5),3))</f>
        <v>-10.052</v>
      </c>
      <c r="F29" s="11">
        <f>IF(F17="","",ROUND((F17-F5),3))</f>
        <v>-4.7210000000000001</v>
      </c>
      <c r="G29" s="11">
        <f t="shared" ref="G29:O30" si="7">IF(G17="","",ROUND((G17-G5),3))</f>
        <v>-4.3780000000000001</v>
      </c>
      <c r="H29" s="11">
        <f t="shared" si="7"/>
        <v>-1.2</v>
      </c>
      <c r="I29" s="11">
        <f t="shared" si="7"/>
        <v>0.79600000000000004</v>
      </c>
      <c r="J29" s="11">
        <f t="shared" si="7"/>
        <v>-2.4169999999999998</v>
      </c>
      <c r="K29" s="11">
        <f t="shared" si="7"/>
        <v>-3.1880000000000002</v>
      </c>
      <c r="L29" s="11">
        <f t="shared" si="7"/>
        <v>4.0439999999999996</v>
      </c>
      <c r="M29" s="11">
        <f t="shared" si="7"/>
        <v>0.14199999999999999</v>
      </c>
      <c r="N29" s="11">
        <f t="shared" si="7"/>
        <v>-0.89600000000000002</v>
      </c>
      <c r="O29" s="11">
        <f t="shared" si="7"/>
        <v>5.9139999999999997</v>
      </c>
      <c r="P29" s="11">
        <f>IF(P17="","",ROUND((P17-P5),3))</f>
        <v>4.3239999999999998</v>
      </c>
      <c r="R29" s="12">
        <f>IF(R17&gt;0,R17-R5,"")</f>
        <v>-11.62960910000001</v>
      </c>
    </row>
    <row r="30" spans="1:259" x14ac:dyDescent="0.2">
      <c r="A30" s="9" t="s">
        <v>6</v>
      </c>
      <c r="C30" s="16"/>
      <c r="E30" s="16">
        <f>IF(E18="","",ROUND((E18-E6),3))</f>
        <v>-3.0219999999999998</v>
      </c>
      <c r="F30" s="16">
        <f>IF(F18="","",ROUND((F18-F6),3))</f>
        <v>-1.3049999999999999</v>
      </c>
      <c r="G30" s="16">
        <f>IF(G18="","",ROUND((G18-G6),3))</f>
        <v>-1.401</v>
      </c>
      <c r="H30" s="16">
        <f t="shared" si="7"/>
        <v>-1.502</v>
      </c>
      <c r="I30" s="16">
        <f t="shared" si="7"/>
        <v>0.376</v>
      </c>
      <c r="J30" s="16">
        <f t="shared" si="7"/>
        <v>-8.1000000000000003E-2</v>
      </c>
      <c r="K30" s="16">
        <f t="shared" si="7"/>
        <v>-1.978</v>
      </c>
      <c r="L30" s="16">
        <f t="shared" si="7"/>
        <v>1.1619999999999999</v>
      </c>
      <c r="M30" s="16">
        <f t="shared" si="7"/>
        <v>-0.47099999999999997</v>
      </c>
      <c r="N30" s="16">
        <f t="shared" si="7"/>
        <v>-0.115</v>
      </c>
      <c r="O30" s="16">
        <f t="shared" si="7"/>
        <v>1.0209999999999999</v>
      </c>
      <c r="P30" s="16">
        <f>IF(P18="","",ROUND((P18-P6),3))</f>
        <v>1.1619999999999999</v>
      </c>
      <c r="R30" s="17">
        <f>IF(R18&gt;0,R18-R6,"")</f>
        <v>-6.1549006699999751</v>
      </c>
    </row>
    <row r="31" spans="1:259" x14ac:dyDescent="0.2">
      <c r="A31" s="9" t="s">
        <v>7</v>
      </c>
      <c r="C31" s="11"/>
      <c r="E31" s="11">
        <f>IF(E19="","",E29+E30)</f>
        <v>-13.074</v>
      </c>
      <c r="F31" s="11">
        <f t="shared" ref="F31:O31" si="8">IF(F19="","",F29+F30)</f>
        <v>-6.0259999999999998</v>
      </c>
      <c r="G31" s="11">
        <f t="shared" si="8"/>
        <v>-5.7789999999999999</v>
      </c>
      <c r="H31" s="11">
        <f t="shared" si="8"/>
        <v>-2.702</v>
      </c>
      <c r="I31" s="11">
        <f t="shared" si="8"/>
        <v>1.1720000000000002</v>
      </c>
      <c r="J31" s="11">
        <f t="shared" si="8"/>
        <v>-2.4979999999999998</v>
      </c>
      <c r="K31" s="11">
        <f t="shared" si="8"/>
        <v>-5.1660000000000004</v>
      </c>
      <c r="L31" s="11">
        <f t="shared" si="8"/>
        <v>5.2059999999999995</v>
      </c>
      <c r="M31" s="11">
        <f t="shared" si="8"/>
        <v>-0.32899999999999996</v>
      </c>
      <c r="N31" s="11">
        <f t="shared" si="8"/>
        <v>-1.0110000000000001</v>
      </c>
      <c r="O31" s="11">
        <f t="shared" si="8"/>
        <v>6.9349999999999996</v>
      </c>
      <c r="P31" s="11">
        <f>IF(P19="","",P29+P30)</f>
        <v>5.4859999999999998</v>
      </c>
      <c r="R31" s="12">
        <f>IF(R19&gt;0,R29+R30,"")</f>
        <v>-17.784509769999985</v>
      </c>
    </row>
    <row r="32" spans="1:259" x14ac:dyDescent="0.2">
      <c r="A32" s="9"/>
      <c r="C32" s="11"/>
      <c r="E32" s="11" t="str">
        <f t="shared" ref="E32:O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>IF(P20="","",P20-P11)</f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>IF(E21="","",ROUND((E21-E9),3))</f>
        <v>-1.2569999999999999</v>
      </c>
      <c r="F33" s="11">
        <f>IF(F21="","",ROUND((F21-F9),3))</f>
        <v>24.803000000000001</v>
      </c>
      <c r="G33" s="11">
        <f t="shared" ref="G33:O34" si="10">IF(G21="","",ROUND((G21-G9),3))</f>
        <v>3.0369999999999999</v>
      </c>
      <c r="H33" s="11">
        <f t="shared" si="10"/>
        <v>5.2519999999999998</v>
      </c>
      <c r="I33" s="11">
        <f t="shared" si="10"/>
        <v>6.1269999999999998</v>
      </c>
      <c r="J33" s="11">
        <f t="shared" si="10"/>
        <v>9.1129999999999995</v>
      </c>
      <c r="K33" s="11">
        <f t="shared" si="10"/>
        <v>7.258</v>
      </c>
      <c r="L33" s="11">
        <f t="shared" si="10"/>
        <v>8.9870000000000001</v>
      </c>
      <c r="M33" s="11">
        <f t="shared" si="10"/>
        <v>-13.359</v>
      </c>
      <c r="N33" s="11">
        <f t="shared" si="10"/>
        <v>0.26400000000000001</v>
      </c>
      <c r="O33" s="11">
        <f t="shared" si="10"/>
        <v>0.9</v>
      </c>
      <c r="P33" s="11">
        <f>IF(P21="","",ROUND((P21-P9),3))</f>
        <v>11.808</v>
      </c>
      <c r="R33" s="12">
        <f>IF(R21&gt;0,R21-R9,"")</f>
        <v>62.931546899999972</v>
      </c>
      <c r="IY33" s="2">
        <v>15.095370000000001</v>
      </c>
    </row>
    <row r="34" spans="1:259" x14ac:dyDescent="0.2">
      <c r="A34" s="9" t="s">
        <v>9</v>
      </c>
      <c r="C34" s="16"/>
      <c r="E34" s="16">
        <f>IF(E22="","",ROUND((E22-E10),3))</f>
        <v>-16.844999999999999</v>
      </c>
      <c r="F34" s="16">
        <f>IF(F22="","",ROUND((F22-F10),3))</f>
        <v>-9.7149999999999999</v>
      </c>
      <c r="G34" s="16">
        <f>IF(G22="","",ROUND((G22-G10),3))</f>
        <v>-18.338000000000001</v>
      </c>
      <c r="H34" s="16">
        <f t="shared" si="10"/>
        <v>-9.7829999999999995</v>
      </c>
      <c r="I34" s="16">
        <f t="shared" si="10"/>
        <v>-5.98</v>
      </c>
      <c r="J34" s="16">
        <f t="shared" si="10"/>
        <v>-14.298</v>
      </c>
      <c r="K34" s="16">
        <f t="shared" si="10"/>
        <v>-9.9009999999999998</v>
      </c>
      <c r="L34" s="16">
        <f t="shared" si="10"/>
        <v>4.2</v>
      </c>
      <c r="M34" s="16">
        <f t="shared" si="10"/>
        <v>1.655</v>
      </c>
      <c r="N34" s="16">
        <f t="shared" si="10"/>
        <v>-1.6990000000000001</v>
      </c>
      <c r="O34" s="16">
        <f t="shared" si="10"/>
        <v>8.5220000000000002</v>
      </c>
      <c r="P34" s="16">
        <f>IF(P22="","",ROUND((P22-P10),3))</f>
        <v>5.05</v>
      </c>
      <c r="R34" s="17">
        <f>IF(R22&gt;0,R22-R10,"")</f>
        <v>-67.130979299999993</v>
      </c>
      <c r="IY34" s="2">
        <v>8.5201100000000007</v>
      </c>
    </row>
    <row r="35" spans="1:259" x14ac:dyDescent="0.2">
      <c r="A35" s="9" t="s">
        <v>10</v>
      </c>
      <c r="C35" s="11"/>
      <c r="E35" s="11">
        <f>IF(E23="","",E33+E34)</f>
        <v>-18.102</v>
      </c>
      <c r="F35" s="11">
        <f t="shared" ref="F35:O35" si="11">IF(F23="","",F33+F34)</f>
        <v>15.088000000000001</v>
      </c>
      <c r="G35" s="11">
        <f t="shared" si="11"/>
        <v>-15.301000000000002</v>
      </c>
      <c r="H35" s="11">
        <f t="shared" si="11"/>
        <v>-4.5309999999999997</v>
      </c>
      <c r="I35" s="11">
        <f t="shared" si="11"/>
        <v>0.14699999999999935</v>
      </c>
      <c r="J35" s="11">
        <f t="shared" si="11"/>
        <v>-5.1850000000000005</v>
      </c>
      <c r="K35" s="11">
        <f t="shared" si="11"/>
        <v>-2.6429999999999998</v>
      </c>
      <c r="L35" s="11">
        <f t="shared" si="11"/>
        <v>13.187000000000001</v>
      </c>
      <c r="M35" s="11">
        <f t="shared" si="11"/>
        <v>-11.704000000000001</v>
      </c>
      <c r="N35" s="11">
        <f t="shared" si="11"/>
        <v>-1.4350000000000001</v>
      </c>
      <c r="O35" s="11">
        <f t="shared" si="11"/>
        <v>9.4220000000000006</v>
      </c>
      <c r="P35" s="11">
        <f>IF(P23="","",P33+P34)</f>
        <v>16.858000000000001</v>
      </c>
      <c r="R35" s="12">
        <f>IF(R23&gt;0,R33+R34,"")</f>
        <v>-4.1994324000000205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O37" si="12">IF(E25="","",E31+E35)</f>
        <v>-31.176000000000002</v>
      </c>
      <c r="F37" s="11">
        <f t="shared" si="12"/>
        <v>9.0620000000000012</v>
      </c>
      <c r="G37" s="11">
        <f t="shared" si="12"/>
        <v>-21.080000000000002</v>
      </c>
      <c r="H37" s="11">
        <f t="shared" si="12"/>
        <v>-7.2329999999999997</v>
      </c>
      <c r="I37" s="11">
        <f t="shared" si="12"/>
        <v>1.3189999999999995</v>
      </c>
      <c r="J37" s="11">
        <f t="shared" si="12"/>
        <v>-7.6829999999999998</v>
      </c>
      <c r="K37" s="11">
        <f t="shared" si="12"/>
        <v>-7.8090000000000002</v>
      </c>
      <c r="L37" s="11">
        <f t="shared" si="12"/>
        <v>18.393000000000001</v>
      </c>
      <c r="M37" s="11">
        <f t="shared" si="12"/>
        <v>-12.033000000000001</v>
      </c>
      <c r="N37" s="11">
        <f t="shared" si="12"/>
        <v>-2.4460000000000002</v>
      </c>
      <c r="O37" s="11">
        <f t="shared" si="12"/>
        <v>16.356999999999999</v>
      </c>
      <c r="P37" s="11">
        <f>IF(P25="","",P31+P35)</f>
        <v>22.344000000000001</v>
      </c>
      <c r="R37" s="12">
        <f>IF((R19*R23)&gt;0,R31+R35,"")</f>
        <v>-21.983942170000006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8"/>
      <c r="E40" s="28">
        <f>IF(E17="","",ROUND((E17/E5-1),3))</f>
        <v>-0.378</v>
      </c>
      <c r="F40" s="28">
        <f t="shared" ref="F40:O42" si="13">IF(F17="","",ROUND((F17/F5-1),3))</f>
        <v>-0.20499999999999999</v>
      </c>
      <c r="G40" s="28">
        <f t="shared" si="13"/>
        <v>-0.23</v>
      </c>
      <c r="H40" s="28">
        <f t="shared" si="13"/>
        <v>-0.06</v>
      </c>
      <c r="I40" s="28">
        <f t="shared" si="13"/>
        <v>4.9000000000000002E-2</v>
      </c>
      <c r="J40" s="28">
        <f t="shared" si="13"/>
        <v>-0.124</v>
      </c>
      <c r="K40" s="28">
        <f t="shared" si="13"/>
        <v>-0.15</v>
      </c>
      <c r="L40" s="28">
        <f t="shared" si="13"/>
        <v>0.215</v>
      </c>
      <c r="M40" s="28">
        <f t="shared" si="13"/>
        <v>6.0000000000000001E-3</v>
      </c>
      <c r="N40" s="28">
        <f t="shared" si="13"/>
        <v>-4.7E-2</v>
      </c>
      <c r="O40" s="28">
        <f t="shared" si="13"/>
        <v>0.32</v>
      </c>
      <c r="P40" s="28">
        <f>IF(P17="","",ROUND((P17/P5-1),3))</f>
        <v>0.27600000000000002</v>
      </c>
      <c r="R40" s="30">
        <f>IF(R17&gt;0,R17/R5-1,"")</f>
        <v>-4.8484506275994876E-2</v>
      </c>
    </row>
    <row r="41" spans="1:259" x14ac:dyDescent="0.2">
      <c r="A41" s="9" t="s">
        <v>6</v>
      </c>
      <c r="C41" s="31"/>
      <c r="E41" s="31">
        <f>IF(E18="","",ROUND((E18/E6-1),3))</f>
        <v>-0.28299999999999997</v>
      </c>
      <c r="F41" s="31">
        <f t="shared" si="13"/>
        <v>-0.126</v>
      </c>
      <c r="G41" s="31">
        <f t="shared" si="13"/>
        <v>-0.153</v>
      </c>
      <c r="H41" s="31">
        <f t="shared" si="13"/>
        <v>-0.155</v>
      </c>
      <c r="I41" s="31">
        <f t="shared" si="13"/>
        <v>4.2999999999999997E-2</v>
      </c>
      <c r="J41" s="31">
        <f t="shared" si="13"/>
        <v>-8.0000000000000002E-3</v>
      </c>
      <c r="K41" s="31">
        <f t="shared" si="13"/>
        <v>-0.188</v>
      </c>
      <c r="L41" s="31">
        <f t="shared" si="13"/>
        <v>0.11700000000000001</v>
      </c>
      <c r="M41" s="31">
        <f t="shared" si="13"/>
        <v>-3.9E-2</v>
      </c>
      <c r="N41" s="31">
        <f t="shared" si="13"/>
        <v>-1.0999999999999999E-2</v>
      </c>
      <c r="O41" s="31">
        <f t="shared" si="13"/>
        <v>0.105</v>
      </c>
      <c r="P41" s="31">
        <f>IF(P18="","",ROUND((P18/P6-1),3))</f>
        <v>0.13700000000000001</v>
      </c>
      <c r="R41" s="32">
        <f>IF(R18&gt;0,R18/R6-1,"")</f>
        <v>-5.1502374589776023E-2</v>
      </c>
    </row>
    <row r="42" spans="1:259" x14ac:dyDescent="0.2">
      <c r="A42" s="9" t="s">
        <v>7</v>
      </c>
      <c r="C42" s="28"/>
      <c r="E42" s="28">
        <f>IF(E19="","",ROUND((E19/E7-1),3))</f>
        <v>-0.35099999999999998</v>
      </c>
      <c r="F42" s="28">
        <f t="shared" si="13"/>
        <v>-0.18</v>
      </c>
      <c r="G42" s="28">
        <f t="shared" si="13"/>
        <v>-0.20499999999999999</v>
      </c>
      <c r="H42" s="28">
        <f t="shared" si="13"/>
        <v>-9.0999999999999998E-2</v>
      </c>
      <c r="I42" s="28">
        <f t="shared" si="13"/>
        <v>4.7E-2</v>
      </c>
      <c r="J42" s="28">
        <f t="shared" si="13"/>
        <v>-8.5000000000000006E-2</v>
      </c>
      <c r="K42" s="28">
        <f t="shared" si="13"/>
        <v>-0.16200000000000001</v>
      </c>
      <c r="L42" s="28">
        <f t="shared" si="13"/>
        <v>0.18099999999999999</v>
      </c>
      <c r="M42" s="28">
        <f t="shared" si="13"/>
        <v>-0.01</v>
      </c>
      <c r="N42" s="28">
        <f t="shared" si="13"/>
        <v>-3.4000000000000002E-2</v>
      </c>
      <c r="O42" s="28">
        <f t="shared" si="13"/>
        <v>0.246</v>
      </c>
      <c r="P42" s="28">
        <f>IF(P19="","",ROUND((P19/P7-1),3))</f>
        <v>0.22700000000000001</v>
      </c>
      <c r="R42" s="30">
        <f>IF(R19&gt;0,R19/R7-1,"")</f>
        <v>-4.9488088266856911E-2</v>
      </c>
    </row>
    <row r="43" spans="1:259" x14ac:dyDescent="0.2">
      <c r="A43" s="9"/>
      <c r="C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R43" s="34"/>
    </row>
    <row r="44" spans="1:259" x14ac:dyDescent="0.2">
      <c r="A44" s="9" t="s">
        <v>8</v>
      </c>
      <c r="C44" s="28"/>
      <c r="E44" s="28">
        <f>IF(E21="","",ROUND((E21/E9-1),3))</f>
        <v>-6.3E-2</v>
      </c>
      <c r="F44" s="28">
        <f t="shared" ref="F44:O46" si="14">IF(F21="","",ROUND((F21/F9-1),3))</f>
        <v>1.9510000000000001</v>
      </c>
      <c r="G44" s="28">
        <f t="shared" si="14"/>
        <v>0.29499999999999998</v>
      </c>
      <c r="H44" s="28">
        <f t="shared" si="14"/>
        <v>0.56699999999999995</v>
      </c>
      <c r="I44" s="28">
        <f t="shared" si="14"/>
        <v>0.82099999999999995</v>
      </c>
      <c r="J44" s="28">
        <f t="shared" si="14"/>
        <v>0.98399999999999999</v>
      </c>
      <c r="K44" s="28">
        <f t="shared" si="14"/>
        <v>0.55100000000000005</v>
      </c>
      <c r="L44" s="28">
        <f t="shared" si="14"/>
        <v>0.44700000000000001</v>
      </c>
      <c r="M44" s="28">
        <f t="shared" si="14"/>
        <v>-0.375</v>
      </c>
      <c r="N44" s="28">
        <f t="shared" si="14"/>
        <v>1.4999999999999999E-2</v>
      </c>
      <c r="O44" s="28">
        <f t="shared" si="14"/>
        <v>3.9E-2</v>
      </c>
      <c r="P44" s="28">
        <f>IF(P21="","",ROUND((P21/P9-1),3))</f>
        <v>0.96899999999999997</v>
      </c>
      <c r="R44" s="30">
        <f>IF(R21&gt;0,R21/R9-1,"")</f>
        <v>0.32942357882395745</v>
      </c>
    </row>
    <row r="45" spans="1:259" x14ac:dyDescent="0.2">
      <c r="A45" s="9" t="s">
        <v>9</v>
      </c>
      <c r="C45" s="31"/>
      <c r="E45" s="31">
        <f>IF(E22="","",ROUND((E22/E10-1),3))</f>
        <v>-0.629</v>
      </c>
      <c r="F45" s="31">
        <f t="shared" si="14"/>
        <v>-0.52400000000000002</v>
      </c>
      <c r="G45" s="31">
        <f t="shared" si="14"/>
        <v>-0.747</v>
      </c>
      <c r="H45" s="31">
        <f t="shared" si="14"/>
        <v>-0.436</v>
      </c>
      <c r="I45" s="31">
        <f t="shared" si="14"/>
        <v>-0.42799999999999999</v>
      </c>
      <c r="J45" s="31">
        <f t="shared" si="14"/>
        <v>-0.67</v>
      </c>
      <c r="K45" s="31">
        <f t="shared" si="14"/>
        <v>-0.47199999999999998</v>
      </c>
      <c r="L45" s="31">
        <f t="shared" si="14"/>
        <v>0.54300000000000004</v>
      </c>
      <c r="M45" s="31">
        <f t="shared" si="14"/>
        <v>0.16300000000000001</v>
      </c>
      <c r="N45" s="31">
        <f t="shared" si="14"/>
        <v>-0.19700000000000001</v>
      </c>
      <c r="O45" s="31">
        <f t="shared" si="14"/>
        <v>0.95699999999999996</v>
      </c>
      <c r="P45" s="31">
        <f>IF(P22="","",ROUND((P22/P10-1),3))</f>
        <v>0.73099999999999998</v>
      </c>
      <c r="R45" s="32">
        <f>IF(R22&gt;0,R22/R10-1,"")</f>
        <v>-0.35161291786944304</v>
      </c>
    </row>
    <row r="46" spans="1:259" x14ac:dyDescent="0.2">
      <c r="A46" s="9" t="s">
        <v>10</v>
      </c>
      <c r="C46" s="28"/>
      <c r="E46" s="28">
        <f>IF(E23="","",ROUND((E23/E11-1),3))</f>
        <v>-0.38600000000000001</v>
      </c>
      <c r="F46" s="28">
        <f t="shared" si="14"/>
        <v>0.48299999999999998</v>
      </c>
      <c r="G46" s="28">
        <f t="shared" si="14"/>
        <v>-0.439</v>
      </c>
      <c r="H46" s="28">
        <f t="shared" si="14"/>
        <v>-0.14299999999999999</v>
      </c>
      <c r="I46" s="28">
        <f t="shared" si="14"/>
        <v>7.0000000000000001E-3</v>
      </c>
      <c r="J46" s="28">
        <f t="shared" si="14"/>
        <v>-0.16900000000000001</v>
      </c>
      <c r="K46" s="28">
        <f t="shared" si="14"/>
        <v>-7.6999999999999999E-2</v>
      </c>
      <c r="L46" s="28">
        <f t="shared" si="14"/>
        <v>0.47299999999999998</v>
      </c>
      <c r="M46" s="28">
        <f t="shared" si="14"/>
        <v>-0.25600000000000001</v>
      </c>
      <c r="N46" s="28">
        <f t="shared" si="14"/>
        <v>-5.3999999999999999E-2</v>
      </c>
      <c r="O46" s="28">
        <f t="shared" si="14"/>
        <v>0.29499999999999998</v>
      </c>
      <c r="P46" s="28">
        <f>IF(P23="","",ROUND((P23/P11-1),3))</f>
        <v>0.88300000000000001</v>
      </c>
      <c r="R46" s="30">
        <f>IF(R23&gt;0,R23/R11-1,"")</f>
        <v>-1.0994478564097965E-2</v>
      </c>
    </row>
    <row r="47" spans="1:259" x14ac:dyDescent="0.2">
      <c r="C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R47" s="34"/>
    </row>
    <row r="48" spans="1:259" x14ac:dyDescent="0.2">
      <c r="A48" s="9" t="s">
        <v>11</v>
      </c>
      <c r="C48" s="28"/>
      <c r="E48" s="28">
        <f>IF(E25="","",ROUND((E25/E13-1),3))</f>
        <v>-0.371</v>
      </c>
      <c r="F48" s="28">
        <f t="shared" ref="F48:O48" si="15">IF(F25="","",ROUND((F25/F13-1),3))</f>
        <v>0.14000000000000001</v>
      </c>
      <c r="G48" s="28">
        <f t="shared" si="15"/>
        <v>-0.33500000000000002</v>
      </c>
      <c r="H48" s="28">
        <f t="shared" si="15"/>
        <v>-0.11799999999999999</v>
      </c>
      <c r="I48" s="28">
        <f t="shared" si="15"/>
        <v>2.8000000000000001E-2</v>
      </c>
      <c r="J48" s="28">
        <f t="shared" si="15"/>
        <v>-0.128</v>
      </c>
      <c r="K48" s="28">
        <f t="shared" si="15"/>
        <v>-0.11799999999999999</v>
      </c>
      <c r="L48" s="28">
        <f t="shared" si="15"/>
        <v>0.32500000000000001</v>
      </c>
      <c r="M48" s="28">
        <f t="shared" si="15"/>
        <v>-0.15</v>
      </c>
      <c r="N48" s="28">
        <f t="shared" si="15"/>
        <v>-4.3999999999999997E-2</v>
      </c>
      <c r="O48" s="28">
        <f t="shared" si="15"/>
        <v>0.27200000000000002</v>
      </c>
      <c r="P48" s="28">
        <f>IF(P25="","",ROUND((P25/P13-1),3))</f>
        <v>0.51600000000000001</v>
      </c>
      <c r="R48" s="35">
        <f>IF((R19*R23)&gt;0,R25/R13-1,"")</f>
        <v>-2.965481919450319E-2</v>
      </c>
    </row>
  </sheetData>
  <conditionalFormatting sqref="C29:C35 E29:P35 C37:C38 E37:P38 C40:C42 E40:P42 C44:C46 E44:P46 C48 E48:P48">
    <cfRule type="cellIs" dxfId="11" priority="5" stopIfTrue="1" operator="greaterThanOrEqual">
      <formula>0</formula>
    </cfRule>
    <cfRule type="cellIs" dxfId="10" priority="6" stopIfTrue="1" operator="lessThan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2B71-3BAC-4119-B3C9-0A20DF22DECC}">
  <sheetPr>
    <pageSetUpPr fitToPage="1"/>
  </sheetPr>
  <dimension ref="A1:II58"/>
  <sheetViews>
    <sheetView zoomScale="80" zoomScaleNormal="80" zoomScaleSheetLayoutView="80" workbookViewId="0">
      <selection activeCell="I10" sqref="I10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43" ht="19.5" x14ac:dyDescent="0.4">
      <c r="A1" s="1" t="s">
        <v>0</v>
      </c>
      <c r="M1" s="36"/>
      <c r="R1" s="37"/>
    </row>
    <row r="2" spans="1:243" ht="19.5" x14ac:dyDescent="0.4">
      <c r="A2" s="3" t="s">
        <v>26</v>
      </c>
      <c r="M2" s="36"/>
      <c r="R2" s="37"/>
    </row>
    <row r="3" spans="1:243" ht="10.5" customHeight="1" x14ac:dyDescent="0.25">
      <c r="A3" s="4"/>
    </row>
    <row r="4" spans="1:243" ht="19.5" x14ac:dyDescent="0.4">
      <c r="A4" s="5" t="s">
        <v>27</v>
      </c>
      <c r="C4" s="38" t="s">
        <v>28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43" x14ac:dyDescent="0.2">
      <c r="A5" s="9" t="s">
        <v>5</v>
      </c>
      <c r="C5" s="10">
        <f>SUM(E5:P5)</f>
        <v>219.55718717450657</v>
      </c>
      <c r="E5" s="11">
        <v>16.508458100000002</v>
      </c>
      <c r="F5" s="11">
        <v>18.299236110000002</v>
      </c>
      <c r="G5" s="11">
        <v>14.618488280000003</v>
      </c>
      <c r="H5" s="11">
        <v>18.673253499999998</v>
      </c>
      <c r="I5" s="11">
        <v>17.179078330000003</v>
      </c>
      <c r="J5" s="11">
        <v>17.121948040000003</v>
      </c>
      <c r="K5" s="11">
        <v>18.091904630000002</v>
      </c>
      <c r="L5" s="11">
        <v>22.849488660000006</v>
      </c>
      <c r="M5" s="11">
        <v>22.330216050000004</v>
      </c>
      <c r="N5" s="11">
        <v>18.032783644506544</v>
      </c>
      <c r="O5" s="11">
        <v>17.926165915000006</v>
      </c>
      <c r="P5" s="11">
        <v>17.926165915000006</v>
      </c>
      <c r="R5" s="12">
        <f>SUM($E5:P5)</f>
        <v>219.55718717450657</v>
      </c>
    </row>
    <row r="6" spans="1:243" x14ac:dyDescent="0.2">
      <c r="A6" s="9" t="s">
        <v>6</v>
      </c>
      <c r="C6" s="15">
        <f>SUM(E6:P6)</f>
        <v>110.33857070052829</v>
      </c>
      <c r="E6" s="16">
        <v>7.6705380299999995</v>
      </c>
      <c r="F6" s="16">
        <v>9.0841798100000002</v>
      </c>
      <c r="G6" s="16">
        <v>7.7321593599999998</v>
      </c>
      <c r="H6" s="16">
        <v>8.1962668300000008</v>
      </c>
      <c r="I6" s="16">
        <v>9.1656196099999985</v>
      </c>
      <c r="J6" s="16">
        <v>9.6583525899999998</v>
      </c>
      <c r="K6" s="16">
        <v>8.5474969000000023</v>
      </c>
      <c r="L6" s="16">
        <v>11.09453738</v>
      </c>
      <c r="M6" s="16">
        <v>11.667241630000001</v>
      </c>
      <c r="N6" s="16">
        <v>10.160292120528263</v>
      </c>
      <c r="O6" s="16">
        <v>8.6809432199999996</v>
      </c>
      <c r="P6" s="16">
        <v>8.6809432199999996</v>
      </c>
      <c r="R6" s="17">
        <f>SUM($E6:P6)</f>
        <v>110.33857070052829</v>
      </c>
    </row>
    <row r="7" spans="1:243" x14ac:dyDescent="0.2">
      <c r="A7" s="9" t="s">
        <v>7</v>
      </c>
      <c r="C7" s="10">
        <f>SUM(C5:C6)</f>
        <v>329.89575787503486</v>
      </c>
      <c r="E7" s="11">
        <f>SUM(E5:E6)</f>
        <v>24.178996130000002</v>
      </c>
      <c r="F7" s="11">
        <f>SUM(F5:F6)</f>
        <v>27.383415920000004</v>
      </c>
      <c r="G7" s="11">
        <f t="shared" ref="G7:P7" si="0">SUM(G5:G6)</f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28.193075765034806</v>
      </c>
      <c r="O7" s="11">
        <f t="shared" si="0"/>
        <v>26.607109135000005</v>
      </c>
      <c r="P7" s="11">
        <f t="shared" si="0"/>
        <v>26.607109135000005</v>
      </c>
      <c r="R7" s="12">
        <f>SUM(R5:R6)</f>
        <v>329.89575787503486</v>
      </c>
    </row>
    <row r="8" spans="1:243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H8" s="2">
        <v>0.42182910000000001</v>
      </c>
      <c r="II8" s="19">
        <f>AVERAGE(IF8:IH8)</f>
        <v>0.42182910000000001</v>
      </c>
    </row>
    <row r="9" spans="1:243" x14ac:dyDescent="0.2">
      <c r="A9" s="9" t="s">
        <v>8</v>
      </c>
      <c r="C9" s="10">
        <f>SUM(E9:P9)</f>
        <v>234.1718559</v>
      </c>
      <c r="E9" s="11">
        <v>18.793991699999999</v>
      </c>
      <c r="F9" s="11">
        <v>37.516154399999998</v>
      </c>
      <c r="G9" s="11">
        <v>13.332247200000001</v>
      </c>
      <c r="H9" s="11">
        <v>14.5198278</v>
      </c>
      <c r="I9" s="11">
        <v>13.585833000000001</v>
      </c>
      <c r="J9" s="11">
        <v>18.3705876</v>
      </c>
      <c r="K9" s="11">
        <v>20.420736299999998</v>
      </c>
      <c r="L9" s="11">
        <v>29.107931400000002</v>
      </c>
      <c r="M9" s="11">
        <v>22.229701200000001</v>
      </c>
      <c r="N9" s="11">
        <v>18.1891845</v>
      </c>
      <c r="O9" s="11">
        <v>14.052830400000001</v>
      </c>
      <c r="P9" s="11">
        <v>14.052830400000001</v>
      </c>
      <c r="R9" s="12">
        <f>SUM($E9:P9)</f>
        <v>234.1718559</v>
      </c>
    </row>
    <row r="10" spans="1:243" x14ac:dyDescent="0.2">
      <c r="A10" s="9" t="s">
        <v>9</v>
      </c>
      <c r="C10" s="15">
        <f>SUM(E10:P10)</f>
        <v>115.02026190000002</v>
      </c>
      <c r="E10" s="16">
        <v>9.9514152000000013</v>
      </c>
      <c r="F10" s="16">
        <v>8.8319115000000004</v>
      </c>
      <c r="G10" s="16">
        <v>6.2133525000000001</v>
      </c>
      <c r="H10" s="16">
        <v>12.640065300000002</v>
      </c>
      <c r="I10" s="16">
        <v>7.9823646000000004</v>
      </c>
      <c r="J10" s="16">
        <v>7.0435170000000005</v>
      </c>
      <c r="K10" s="16">
        <v>11.060592300000001</v>
      </c>
      <c r="L10" s="16">
        <v>11.9378592</v>
      </c>
      <c r="M10" s="16">
        <v>11.7928233</v>
      </c>
      <c r="N10" s="16">
        <v>6.9439311000000004</v>
      </c>
      <c r="O10" s="16">
        <v>10.311214950000002</v>
      </c>
      <c r="P10" s="16">
        <v>10.311214950000002</v>
      </c>
      <c r="R10" s="17">
        <f>SUM($E10:P10)</f>
        <v>115.02026190000002</v>
      </c>
    </row>
    <row r="11" spans="1:243" x14ac:dyDescent="0.2">
      <c r="A11" s="9" t="s">
        <v>10</v>
      </c>
      <c r="C11" s="10">
        <f>SUM(C9:C10)</f>
        <v>349.19211780000001</v>
      </c>
      <c r="E11" s="11">
        <f>SUM(E9:E10)</f>
        <v>28.745406899999999</v>
      </c>
      <c r="F11" s="11">
        <f>SUM(F9:F10)</f>
        <v>46.348065899999995</v>
      </c>
      <c r="G11" s="11">
        <f t="shared" ref="G11:P11" si="1">SUM(G9:G10)</f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24.364045350000005</v>
      </c>
      <c r="P11" s="11">
        <f t="shared" si="1"/>
        <v>24.364045350000005</v>
      </c>
      <c r="R11" s="12">
        <f>SUM(R9:R10)</f>
        <v>349.19211780000001</v>
      </c>
    </row>
    <row r="12" spans="1:243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43" x14ac:dyDescent="0.2">
      <c r="A13" s="21" t="s">
        <v>11</v>
      </c>
      <c r="B13" s="11"/>
      <c r="C13" s="10">
        <f>SUM(C7,C11)</f>
        <v>679.08787567503487</v>
      </c>
      <c r="D13" s="11"/>
      <c r="E13" s="11">
        <f>SUM(E7,E11)</f>
        <v>52.924403030000001</v>
      </c>
      <c r="F13" s="11">
        <f>SUM(F7,F11)</f>
        <v>73.731481819999999</v>
      </c>
      <c r="G13" s="11">
        <f t="shared" ref="G13:P13" si="2">SUM(G7,G11)</f>
        <v>41.896247340000002</v>
      </c>
      <c r="H13" s="11">
        <f t="shared" si="2"/>
        <v>54.029413430000005</v>
      </c>
      <c r="I13" s="11">
        <f t="shared" si="2"/>
        <v>47.912895540000008</v>
      </c>
      <c r="J13" s="11">
        <f t="shared" si="2"/>
        <v>52.194405230000001</v>
      </c>
      <c r="K13" s="11">
        <f t="shared" si="2"/>
        <v>58.120730129999998</v>
      </c>
      <c r="L13" s="11">
        <f t="shared" si="2"/>
        <v>74.989816640000015</v>
      </c>
      <c r="M13" s="11">
        <f t="shared" si="2"/>
        <v>68.01998218</v>
      </c>
      <c r="N13" s="11">
        <f t="shared" si="2"/>
        <v>53.326191365034802</v>
      </c>
      <c r="O13" s="11">
        <f t="shared" si="2"/>
        <v>50.971154485000014</v>
      </c>
      <c r="P13" s="11">
        <f t="shared" si="2"/>
        <v>50.971154485000014</v>
      </c>
      <c r="Q13" s="11"/>
      <c r="R13" s="22">
        <f>SUM(R7,R11)</f>
        <v>679.08787567503487</v>
      </c>
    </row>
    <row r="14" spans="1:243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43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43" ht="19.5" x14ac:dyDescent="0.4">
      <c r="A16" s="5" t="s">
        <v>12</v>
      </c>
      <c r="C16" s="7"/>
      <c r="E16" s="7">
        <f>E4</f>
        <v>45292</v>
      </c>
      <c r="F16" s="7">
        <f t="shared" ref="F16:P16" si="3">F4</f>
        <v>45323</v>
      </c>
      <c r="G16" s="7">
        <f t="shared" si="3"/>
        <v>45352</v>
      </c>
      <c r="H16" s="7">
        <f t="shared" si="3"/>
        <v>45383</v>
      </c>
      <c r="I16" s="7">
        <f t="shared" si="3"/>
        <v>45413</v>
      </c>
      <c r="J16" s="7">
        <f t="shared" si="3"/>
        <v>45444</v>
      </c>
      <c r="K16" s="7">
        <f t="shared" si="3"/>
        <v>45474</v>
      </c>
      <c r="L16" s="7">
        <f t="shared" si="3"/>
        <v>45505</v>
      </c>
      <c r="M16" s="7">
        <f t="shared" si="3"/>
        <v>45536</v>
      </c>
      <c r="N16" s="7">
        <f t="shared" si="3"/>
        <v>45566</v>
      </c>
      <c r="O16" s="7">
        <f t="shared" si="3"/>
        <v>45597</v>
      </c>
      <c r="P16" s="7">
        <f t="shared" si="3"/>
        <v>45627</v>
      </c>
      <c r="R16" s="8" t="str">
        <f>R4</f>
        <v>YTD Dec</v>
      </c>
      <c r="II16" s="26" t="e">
        <f>AVERAGE(IF16:IH16)</f>
        <v>#DIV/0!</v>
      </c>
    </row>
    <row r="17" spans="1:243" x14ac:dyDescent="0.2">
      <c r="A17" s="9" t="s">
        <v>5</v>
      </c>
      <c r="C17" s="11"/>
      <c r="E17" s="11">
        <v>16.508458100000002</v>
      </c>
      <c r="F17" s="11">
        <v>18.299236110000002</v>
      </c>
      <c r="G17" s="11">
        <v>14.618488280000003</v>
      </c>
      <c r="H17" s="11">
        <v>18.673253499999998</v>
      </c>
      <c r="I17" s="11">
        <v>17.179078330000003</v>
      </c>
      <c r="J17" s="11">
        <v>17.121948040000003</v>
      </c>
      <c r="K17" s="11">
        <v>18.091904630000002</v>
      </c>
      <c r="L17" s="11">
        <v>22.849488660000006</v>
      </c>
      <c r="M17" s="11">
        <v>22.330216050000004</v>
      </c>
      <c r="N17" s="11">
        <v>18.131655079999998</v>
      </c>
      <c r="O17" s="11">
        <v>24.412302349999997</v>
      </c>
      <c r="P17" s="11">
        <v>20.016742419999996</v>
      </c>
      <c r="R17" s="12">
        <f>SUM($E17:P17)</f>
        <v>228.23277155</v>
      </c>
    </row>
    <row r="18" spans="1:243" x14ac:dyDescent="0.2">
      <c r="A18" s="9" t="s">
        <v>6</v>
      </c>
      <c r="C18" s="16"/>
      <c r="E18" s="16">
        <v>7.6705380299999995</v>
      </c>
      <c r="F18" s="16">
        <v>9.0841798100000002</v>
      </c>
      <c r="G18" s="16">
        <v>7.7321593599999998</v>
      </c>
      <c r="H18" s="16">
        <v>8.1962668300000008</v>
      </c>
      <c r="I18" s="16">
        <v>9.1656196099999985</v>
      </c>
      <c r="J18" s="16">
        <v>9.6583525899999998</v>
      </c>
      <c r="K18" s="16">
        <v>8.5474969000000023</v>
      </c>
      <c r="L18" s="16">
        <v>11.09453738</v>
      </c>
      <c r="M18" s="16">
        <v>11.667241630000001</v>
      </c>
      <c r="N18" s="16">
        <v>10.147173759999999</v>
      </c>
      <c r="O18" s="16">
        <v>10.728163659999998</v>
      </c>
      <c r="P18" s="16">
        <v>9.6604938400000009</v>
      </c>
      <c r="R18" s="17">
        <f>SUM($E18:P18)</f>
        <v>113.35222340000001</v>
      </c>
    </row>
    <row r="19" spans="1:243" x14ac:dyDescent="0.2">
      <c r="A19" s="9" t="s">
        <v>7</v>
      </c>
      <c r="C19" s="11"/>
      <c r="E19" s="11">
        <f>IF(OR(E17="",E18=""),"",SUM(E17:E18))</f>
        <v>24.178996130000002</v>
      </c>
      <c r="F19" s="11">
        <f t="shared" ref="F19:P19" si="4">IF(OR(F17="",F18=""),"",SUM(F17:F18))</f>
        <v>27.383415920000004</v>
      </c>
      <c r="G19" s="11">
        <f t="shared" si="4"/>
        <v>22.350647640000002</v>
      </c>
      <c r="H19" s="11">
        <f t="shared" si="4"/>
        <v>26.86952033</v>
      </c>
      <c r="I19" s="11">
        <f t="shared" si="4"/>
        <v>26.344697940000003</v>
      </c>
      <c r="J19" s="11">
        <f t="shared" si="4"/>
        <v>26.780300630000003</v>
      </c>
      <c r="K19" s="11">
        <f t="shared" si="4"/>
        <v>26.639401530000004</v>
      </c>
      <c r="L19" s="11">
        <f t="shared" si="4"/>
        <v>33.944026040000004</v>
      </c>
      <c r="M19" s="11">
        <f t="shared" si="4"/>
        <v>33.997457680000004</v>
      </c>
      <c r="N19" s="11">
        <f t="shared" si="4"/>
        <v>28.278828839999996</v>
      </c>
      <c r="O19" s="11">
        <f t="shared" si="4"/>
        <v>35.140466009999997</v>
      </c>
      <c r="P19" s="11">
        <f t="shared" si="4"/>
        <v>29.677236259999997</v>
      </c>
      <c r="R19" s="12">
        <f>SUM(R17:R18)</f>
        <v>341.58499495000001</v>
      </c>
    </row>
    <row r="20" spans="1:243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H20" s="2">
        <v>0.30997675000000002</v>
      </c>
      <c r="II20" s="19">
        <f>AVERAGE(IF20:IH20)</f>
        <v>0.30997675000000002</v>
      </c>
    </row>
    <row r="21" spans="1:243" x14ac:dyDescent="0.2">
      <c r="A21" s="9" t="s">
        <v>8</v>
      </c>
      <c r="C21" s="39"/>
      <c r="E21" s="11">
        <v>18.793991699999999</v>
      </c>
      <c r="F21" s="11">
        <v>37.516154399999998</v>
      </c>
      <c r="G21" s="11">
        <v>13.332247200000001</v>
      </c>
      <c r="H21" s="11">
        <v>14.5198278</v>
      </c>
      <c r="I21" s="11">
        <v>13.585833000000001</v>
      </c>
      <c r="J21" s="11">
        <v>18.3705876</v>
      </c>
      <c r="K21" s="11">
        <v>20.420736299999998</v>
      </c>
      <c r="L21" s="11">
        <v>29.107931400000002</v>
      </c>
      <c r="M21" s="11">
        <v>22.229701200000001</v>
      </c>
      <c r="N21" s="11">
        <v>18.1891845</v>
      </c>
      <c r="O21" s="11">
        <v>23.913427499999997</v>
      </c>
      <c r="P21" s="11">
        <v>23.9872689</v>
      </c>
      <c r="R21" s="12">
        <f>SUM($E21:P21)</f>
        <v>253.96689149999997</v>
      </c>
    </row>
    <row r="22" spans="1:243" x14ac:dyDescent="0.2">
      <c r="A22" s="9" t="s">
        <v>9</v>
      </c>
      <c r="C22" s="16"/>
      <c r="E22" s="16">
        <v>9.9514152000000013</v>
      </c>
      <c r="F22" s="16">
        <v>8.8319115000000004</v>
      </c>
      <c r="G22" s="16">
        <v>6.2133525000000001</v>
      </c>
      <c r="H22" s="16">
        <v>12.640065300000002</v>
      </c>
      <c r="I22" s="16">
        <v>7.9823646000000004</v>
      </c>
      <c r="J22" s="16">
        <v>7.0435170000000005</v>
      </c>
      <c r="K22" s="16">
        <v>11.060592300000001</v>
      </c>
      <c r="L22" s="16">
        <v>11.9378592</v>
      </c>
      <c r="M22" s="16">
        <v>11.7928233</v>
      </c>
      <c r="N22" s="16">
        <v>6.9439311000000004</v>
      </c>
      <c r="O22" s="16">
        <v>17.430483600000002</v>
      </c>
      <c r="P22" s="16">
        <v>11.963665799999999</v>
      </c>
      <c r="R22" s="17">
        <f>SUM($E22:P22)</f>
        <v>123.79198140000001</v>
      </c>
    </row>
    <row r="23" spans="1:243" x14ac:dyDescent="0.2">
      <c r="A23" s="9" t="s">
        <v>10</v>
      </c>
      <c r="C23" s="11"/>
      <c r="E23" s="11">
        <f>IF(E21="","",SUM(E21:E22))</f>
        <v>28.745406899999999</v>
      </c>
      <c r="F23" s="11">
        <f t="shared" ref="F23:P23" si="5">IF(F21="","",SUM(F21:F22))</f>
        <v>46.348065899999995</v>
      </c>
      <c r="G23" s="11">
        <f t="shared" si="5"/>
        <v>19.5455997</v>
      </c>
      <c r="H23" s="11">
        <f t="shared" si="5"/>
        <v>27.159893100000001</v>
      </c>
      <c r="I23" s="11">
        <f t="shared" si="5"/>
        <v>21.568197600000001</v>
      </c>
      <c r="J23" s="11">
        <f t="shared" si="5"/>
        <v>25.414104600000002</v>
      </c>
      <c r="K23" s="11">
        <f t="shared" si="5"/>
        <v>31.481328599999998</v>
      </c>
      <c r="L23" s="11">
        <f t="shared" si="5"/>
        <v>41.045790600000004</v>
      </c>
      <c r="M23" s="11">
        <f t="shared" si="5"/>
        <v>34.022524500000003</v>
      </c>
      <c r="N23" s="11">
        <f t="shared" si="5"/>
        <v>25.1331156</v>
      </c>
      <c r="O23" s="11">
        <f t="shared" si="5"/>
        <v>41.3439111</v>
      </c>
      <c r="P23" s="11">
        <f t="shared" si="5"/>
        <v>35.950934699999998</v>
      </c>
      <c r="R23" s="12">
        <f>SUM(R21:R22)</f>
        <v>377.75887289999997</v>
      </c>
    </row>
    <row r="24" spans="1:243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43" x14ac:dyDescent="0.2">
      <c r="A25" s="21" t="s">
        <v>11</v>
      </c>
      <c r="C25" s="11"/>
      <c r="E25" s="11">
        <f>IF(OR(E19="",E23=""),"",SUM(E19,E23))</f>
        <v>52.924403030000001</v>
      </c>
      <c r="F25" s="11">
        <f t="shared" ref="F25:H25" si="6">IF(OR(F19="",F23=""),"",SUM(F19,F23))</f>
        <v>73.731481819999999</v>
      </c>
      <c r="G25" s="11">
        <f t="shared" si="6"/>
        <v>41.896247340000002</v>
      </c>
      <c r="H25" s="11">
        <f t="shared" si="6"/>
        <v>54.029413430000005</v>
      </c>
      <c r="I25" s="11">
        <f>IF(OR(I19="",I23=""),"",SUM(I19,I23))</f>
        <v>47.912895540000008</v>
      </c>
      <c r="J25" s="11">
        <f t="shared" ref="J25:P25" si="7">IF(OR(J19="",J23=""),"",SUM(J19,J23))</f>
        <v>52.194405230000001</v>
      </c>
      <c r="K25" s="11">
        <f t="shared" si="7"/>
        <v>58.120730129999998</v>
      </c>
      <c r="L25" s="11">
        <f t="shared" si="7"/>
        <v>74.989816640000015</v>
      </c>
      <c r="M25" s="11">
        <f t="shared" si="7"/>
        <v>68.01998218</v>
      </c>
      <c r="N25" s="11">
        <f t="shared" si="7"/>
        <v>53.411944439999999</v>
      </c>
      <c r="O25" s="11">
        <f t="shared" si="7"/>
        <v>76.484377109999997</v>
      </c>
      <c r="P25" s="11">
        <f t="shared" si="7"/>
        <v>65.628170959999991</v>
      </c>
      <c r="R25" s="22">
        <f>SUM(R19,R23)</f>
        <v>719.34386784999992</v>
      </c>
    </row>
    <row r="26" spans="1:243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43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43" ht="19.5" x14ac:dyDescent="0.4">
      <c r="A28" s="5" t="s">
        <v>13</v>
      </c>
      <c r="C28" s="7"/>
      <c r="E28" s="7">
        <f>E4</f>
        <v>45292</v>
      </c>
      <c r="F28" s="7">
        <f t="shared" ref="F28:P28" si="8">F4</f>
        <v>45323</v>
      </c>
      <c r="G28" s="7">
        <f t="shared" si="8"/>
        <v>45352</v>
      </c>
      <c r="H28" s="7">
        <f t="shared" si="8"/>
        <v>45383</v>
      </c>
      <c r="I28" s="7">
        <f t="shared" si="8"/>
        <v>45413</v>
      </c>
      <c r="J28" s="7">
        <f t="shared" si="8"/>
        <v>45444</v>
      </c>
      <c r="K28" s="7">
        <f t="shared" si="8"/>
        <v>45474</v>
      </c>
      <c r="L28" s="7">
        <f t="shared" si="8"/>
        <v>45505</v>
      </c>
      <c r="M28" s="7">
        <f t="shared" si="8"/>
        <v>45536</v>
      </c>
      <c r="N28" s="7">
        <f t="shared" si="8"/>
        <v>45566</v>
      </c>
      <c r="O28" s="7">
        <f t="shared" si="8"/>
        <v>45597</v>
      </c>
      <c r="P28" s="7">
        <f t="shared" si="8"/>
        <v>45627</v>
      </c>
      <c r="R28" s="8" t="str">
        <f>+R4</f>
        <v>YTD Dec</v>
      </c>
      <c r="II28" s="26" t="e">
        <f>AVERAGE(IF28:IH28)</f>
        <v>#DIV/0!</v>
      </c>
    </row>
    <row r="29" spans="1:243" x14ac:dyDescent="0.2">
      <c r="A29" s="9" t="s">
        <v>5</v>
      </c>
      <c r="C29" s="11"/>
      <c r="E29" s="11">
        <f>IF(E17="","",ROUND(E17-E5,3))</f>
        <v>0</v>
      </c>
      <c r="F29" s="11">
        <f t="shared" ref="F29:P30" si="9">IF(F17="","",ROUND(F17-F5,3))</f>
        <v>0</v>
      </c>
      <c r="G29" s="11">
        <f t="shared" si="9"/>
        <v>0</v>
      </c>
      <c r="H29" s="11">
        <f t="shared" si="9"/>
        <v>0</v>
      </c>
      <c r="I29" s="11">
        <f t="shared" si="9"/>
        <v>0</v>
      </c>
      <c r="J29" s="11">
        <f t="shared" si="9"/>
        <v>0</v>
      </c>
      <c r="K29" s="11">
        <f t="shared" si="9"/>
        <v>0</v>
      </c>
      <c r="L29" s="11">
        <f t="shared" si="9"/>
        <v>0</v>
      </c>
      <c r="M29" s="11">
        <f t="shared" si="9"/>
        <v>0</v>
      </c>
      <c r="N29" s="11">
        <f t="shared" si="9"/>
        <v>9.9000000000000005E-2</v>
      </c>
      <c r="O29" s="11">
        <f t="shared" si="9"/>
        <v>6.4859999999999998</v>
      </c>
      <c r="P29" s="11">
        <f t="shared" si="9"/>
        <v>2.0910000000000002</v>
      </c>
      <c r="R29" s="12">
        <f>IF(R17&gt;0,R17-R5,"")</f>
        <v>8.675584375493429</v>
      </c>
    </row>
    <row r="30" spans="1:243" x14ac:dyDescent="0.2">
      <c r="A30" s="9" t="s">
        <v>6</v>
      </c>
      <c r="C30" s="16"/>
      <c r="E30" s="16">
        <f>IF(E18="","",ROUND(E18-E6,3))</f>
        <v>0</v>
      </c>
      <c r="F30" s="16">
        <f t="shared" si="9"/>
        <v>0</v>
      </c>
      <c r="G30" s="16">
        <f t="shared" si="9"/>
        <v>0</v>
      </c>
      <c r="H30" s="16">
        <f t="shared" si="9"/>
        <v>0</v>
      </c>
      <c r="I30" s="16">
        <f t="shared" si="9"/>
        <v>0</v>
      </c>
      <c r="J30" s="16">
        <f t="shared" si="9"/>
        <v>0</v>
      </c>
      <c r="K30" s="16">
        <f t="shared" si="9"/>
        <v>0</v>
      </c>
      <c r="L30" s="16">
        <f t="shared" si="9"/>
        <v>0</v>
      </c>
      <c r="M30" s="16">
        <f t="shared" si="9"/>
        <v>0</v>
      </c>
      <c r="N30" s="16">
        <f t="shared" si="9"/>
        <v>-1.2999999999999999E-2</v>
      </c>
      <c r="O30" s="16">
        <f t="shared" si="9"/>
        <v>2.0470000000000002</v>
      </c>
      <c r="P30" s="16">
        <f t="shared" si="9"/>
        <v>0.98</v>
      </c>
      <c r="R30" s="17">
        <f>IF(R18&gt;0,R18-R6,"")</f>
        <v>3.0136526994717201</v>
      </c>
    </row>
    <row r="31" spans="1:243" x14ac:dyDescent="0.2">
      <c r="A31" s="9" t="s">
        <v>7</v>
      </c>
      <c r="C31" s="11"/>
      <c r="E31" s="11">
        <f>IF(OR(E29="",E30=""),"",SUM(E29:E30))</f>
        <v>0</v>
      </c>
      <c r="F31" s="11">
        <f t="shared" ref="F31:P31" si="10">IF(OR(F29="",F30=""),"",SUM(F29:F30))</f>
        <v>0</v>
      </c>
      <c r="G31" s="11">
        <f t="shared" si="10"/>
        <v>0</v>
      </c>
      <c r="H31" s="11">
        <f t="shared" si="10"/>
        <v>0</v>
      </c>
      <c r="I31" s="11">
        <f t="shared" si="10"/>
        <v>0</v>
      </c>
      <c r="J31" s="11">
        <f t="shared" si="10"/>
        <v>0</v>
      </c>
      <c r="K31" s="11">
        <f t="shared" si="10"/>
        <v>0</v>
      </c>
      <c r="L31" s="11">
        <f t="shared" si="10"/>
        <v>0</v>
      </c>
      <c r="M31" s="11">
        <f t="shared" si="10"/>
        <v>0</v>
      </c>
      <c r="N31" s="11">
        <f t="shared" si="10"/>
        <v>8.6000000000000007E-2</v>
      </c>
      <c r="O31" s="11">
        <f t="shared" si="10"/>
        <v>8.5329999999999995</v>
      </c>
      <c r="P31" s="11">
        <f t="shared" si="10"/>
        <v>3.0710000000000002</v>
      </c>
      <c r="R31" s="12">
        <f>IF(R19&gt;0,R29+R30,"")</f>
        <v>11.689237074965149</v>
      </c>
    </row>
    <row r="32" spans="1:243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43" x14ac:dyDescent="0.2">
      <c r="A33" s="9" t="s">
        <v>8</v>
      </c>
      <c r="C33" s="11"/>
      <c r="E33" s="11">
        <f>IF(E21="","",ROUND(E21-E9,3))</f>
        <v>0</v>
      </c>
      <c r="F33" s="11">
        <f t="shared" ref="F33:P34" si="11">IF(F21="","",ROUND(F21-F9,3))</f>
        <v>0</v>
      </c>
      <c r="G33" s="11">
        <f t="shared" si="11"/>
        <v>0</v>
      </c>
      <c r="H33" s="11">
        <f t="shared" si="11"/>
        <v>0</v>
      </c>
      <c r="I33" s="11">
        <f t="shared" si="11"/>
        <v>0</v>
      </c>
      <c r="J33" s="11">
        <f t="shared" si="11"/>
        <v>0</v>
      </c>
      <c r="K33" s="11">
        <f t="shared" si="11"/>
        <v>0</v>
      </c>
      <c r="L33" s="11">
        <f t="shared" si="11"/>
        <v>0</v>
      </c>
      <c r="M33" s="11">
        <f t="shared" si="11"/>
        <v>0</v>
      </c>
      <c r="N33" s="11">
        <f t="shared" si="11"/>
        <v>0</v>
      </c>
      <c r="O33" s="11">
        <f t="shared" si="11"/>
        <v>9.8610000000000007</v>
      </c>
      <c r="P33" s="11">
        <f t="shared" si="11"/>
        <v>9.9339999999999993</v>
      </c>
      <c r="R33" s="12">
        <f>IF(R21&gt;0,R21-R9,"")</f>
        <v>19.795035599999977</v>
      </c>
      <c r="II33" s="2">
        <v>15.095370000000001</v>
      </c>
    </row>
    <row r="34" spans="1:243" x14ac:dyDescent="0.2">
      <c r="A34" s="9" t="s">
        <v>9</v>
      </c>
      <c r="C34" s="16"/>
      <c r="E34" s="16">
        <f>IF(E22="","",ROUND(E22-E10,3))</f>
        <v>0</v>
      </c>
      <c r="F34" s="16">
        <f t="shared" si="11"/>
        <v>0</v>
      </c>
      <c r="G34" s="16">
        <f t="shared" si="11"/>
        <v>0</v>
      </c>
      <c r="H34" s="16">
        <f t="shared" si="11"/>
        <v>0</v>
      </c>
      <c r="I34" s="16">
        <f t="shared" si="11"/>
        <v>0</v>
      </c>
      <c r="J34" s="16">
        <f t="shared" si="11"/>
        <v>0</v>
      </c>
      <c r="K34" s="16">
        <f t="shared" si="11"/>
        <v>0</v>
      </c>
      <c r="L34" s="16">
        <f t="shared" si="11"/>
        <v>0</v>
      </c>
      <c r="M34" s="16">
        <f t="shared" si="11"/>
        <v>0</v>
      </c>
      <c r="N34" s="16">
        <f t="shared" si="11"/>
        <v>0</v>
      </c>
      <c r="O34" s="16">
        <f t="shared" si="11"/>
        <v>7.1189999999999998</v>
      </c>
      <c r="P34" s="16">
        <f t="shared" si="11"/>
        <v>1.6519999999999999</v>
      </c>
      <c r="R34" s="17">
        <f>IF(R22&gt;0,R22-R10,"")</f>
        <v>8.771719499999989</v>
      </c>
      <c r="II34" s="2">
        <v>8.5201100000000007</v>
      </c>
    </row>
    <row r="35" spans="1:243" x14ac:dyDescent="0.2">
      <c r="A35" s="9" t="s">
        <v>10</v>
      </c>
      <c r="C35" s="11"/>
      <c r="E35" s="11">
        <f>IF(OR(E33="",E34=""),"",SUM(E33:E34))</f>
        <v>0</v>
      </c>
      <c r="F35" s="11">
        <f t="shared" ref="F35:P35" si="12">IF(OR(F33="",F34=""),"",SUM(F33:F34))</f>
        <v>0</v>
      </c>
      <c r="G35" s="11">
        <f t="shared" si="12"/>
        <v>0</v>
      </c>
      <c r="H35" s="11">
        <f t="shared" si="12"/>
        <v>0</v>
      </c>
      <c r="I35" s="11">
        <f t="shared" si="12"/>
        <v>0</v>
      </c>
      <c r="J35" s="11">
        <f t="shared" si="12"/>
        <v>0</v>
      </c>
      <c r="K35" s="11">
        <f t="shared" si="12"/>
        <v>0</v>
      </c>
      <c r="L35" s="11">
        <f t="shared" si="12"/>
        <v>0</v>
      </c>
      <c r="M35" s="11">
        <f t="shared" si="12"/>
        <v>0</v>
      </c>
      <c r="N35" s="11">
        <f t="shared" si="12"/>
        <v>0</v>
      </c>
      <c r="O35" s="11">
        <f t="shared" si="12"/>
        <v>16.98</v>
      </c>
      <c r="P35" s="11">
        <f t="shared" si="12"/>
        <v>11.585999999999999</v>
      </c>
      <c r="R35" s="12">
        <f>IF(R23&gt;0,R33+R34,"")</f>
        <v>28.566755099999966</v>
      </c>
    </row>
    <row r="36" spans="1:243" x14ac:dyDescent="0.2">
      <c r="R36" s="18"/>
    </row>
    <row r="37" spans="1:243" x14ac:dyDescent="0.2">
      <c r="A37" s="9" t="s">
        <v>11</v>
      </c>
      <c r="C37" s="11"/>
      <c r="E37" s="11">
        <f>IF(OR(E31="",E35=""),"",SUM(E31,E35))</f>
        <v>0</v>
      </c>
      <c r="F37" s="11">
        <f>IF(OR(F31="",F35=""),"",SUM(F31,F35))</f>
        <v>0</v>
      </c>
      <c r="G37" s="11">
        <f t="shared" ref="G37:P37" si="13">IF(OR(G31="",G35=""),"",SUM(G31,G35))</f>
        <v>0</v>
      </c>
      <c r="H37" s="11">
        <f t="shared" si="13"/>
        <v>0</v>
      </c>
      <c r="I37" s="11">
        <f t="shared" si="13"/>
        <v>0</v>
      </c>
      <c r="J37" s="11">
        <f t="shared" si="13"/>
        <v>0</v>
      </c>
      <c r="K37" s="11">
        <f t="shared" si="13"/>
        <v>0</v>
      </c>
      <c r="L37" s="11">
        <f t="shared" si="13"/>
        <v>0</v>
      </c>
      <c r="M37" s="11">
        <f t="shared" si="13"/>
        <v>0</v>
      </c>
      <c r="N37" s="11">
        <f t="shared" si="13"/>
        <v>8.6000000000000007E-2</v>
      </c>
      <c r="O37" s="11">
        <f t="shared" si="13"/>
        <v>25.512999999999998</v>
      </c>
      <c r="P37" s="11">
        <f t="shared" si="13"/>
        <v>14.656999999999998</v>
      </c>
      <c r="R37" s="12">
        <f>IF((R19*R23)&gt;0,R31+R35,"")</f>
        <v>40.255992174965115</v>
      </c>
    </row>
    <row r="38" spans="1:243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43" x14ac:dyDescent="0.2">
      <c r="A39" s="9"/>
      <c r="R39" s="18"/>
    </row>
    <row r="40" spans="1:243" x14ac:dyDescent="0.2">
      <c r="A40" s="9" t="s">
        <v>5</v>
      </c>
      <c r="C40" s="28"/>
      <c r="E40" s="28">
        <f>IF(E17="","",ROUND((E17/E5-1),3))</f>
        <v>0</v>
      </c>
      <c r="F40" s="28">
        <f t="shared" ref="F40:P41" si="14">IF(F17="","",ROUND((F17/F5-1),3))</f>
        <v>0</v>
      </c>
      <c r="G40" s="28">
        <f t="shared" si="14"/>
        <v>0</v>
      </c>
      <c r="H40" s="28">
        <f t="shared" si="14"/>
        <v>0</v>
      </c>
      <c r="I40" s="28">
        <f t="shared" si="14"/>
        <v>0</v>
      </c>
      <c r="J40" s="28">
        <f t="shared" si="14"/>
        <v>0</v>
      </c>
      <c r="K40" s="28">
        <f t="shared" si="14"/>
        <v>0</v>
      </c>
      <c r="L40" s="28">
        <f t="shared" si="14"/>
        <v>0</v>
      </c>
      <c r="M40" s="28">
        <f t="shared" si="14"/>
        <v>0</v>
      </c>
      <c r="N40" s="28">
        <f t="shared" si="14"/>
        <v>5.0000000000000001E-3</v>
      </c>
      <c r="O40" s="28">
        <f>IF(O17="","",ROUND((O17/O5-1),3))</f>
        <v>0.36199999999999999</v>
      </c>
      <c r="P40" s="28">
        <f t="shared" si="14"/>
        <v>0.11700000000000001</v>
      </c>
      <c r="R40" s="30">
        <f>IF(R17&gt;0,R17/R5-1,"")</f>
        <v>3.9514007658505657E-2</v>
      </c>
    </row>
    <row r="41" spans="1:243" x14ac:dyDescent="0.2">
      <c r="A41" s="9" t="s">
        <v>6</v>
      </c>
      <c r="C41" s="31"/>
      <c r="E41" s="31">
        <f>IF(E18="","",ROUND((E18/E6-1),3))</f>
        <v>0</v>
      </c>
      <c r="F41" s="31">
        <f t="shared" si="14"/>
        <v>0</v>
      </c>
      <c r="G41" s="31">
        <f t="shared" si="14"/>
        <v>0</v>
      </c>
      <c r="H41" s="31">
        <f t="shared" si="14"/>
        <v>0</v>
      </c>
      <c r="I41" s="31">
        <f t="shared" si="14"/>
        <v>0</v>
      </c>
      <c r="J41" s="31">
        <f t="shared" si="14"/>
        <v>0</v>
      </c>
      <c r="K41" s="31">
        <f t="shared" si="14"/>
        <v>0</v>
      </c>
      <c r="L41" s="31">
        <f t="shared" si="14"/>
        <v>0</v>
      </c>
      <c r="M41" s="31">
        <f t="shared" si="14"/>
        <v>0</v>
      </c>
      <c r="N41" s="31">
        <f t="shared" si="14"/>
        <v>-1E-3</v>
      </c>
      <c r="O41" s="31">
        <f t="shared" si="14"/>
        <v>0.23599999999999999</v>
      </c>
      <c r="P41" s="31">
        <f t="shared" si="14"/>
        <v>0.113</v>
      </c>
      <c r="R41" s="32">
        <f>IF(R18&gt;0,R18/R6-1,"")</f>
        <v>2.7312776306040121E-2</v>
      </c>
    </row>
    <row r="42" spans="1:243" x14ac:dyDescent="0.2">
      <c r="A42" s="9" t="s">
        <v>7</v>
      </c>
      <c r="C42" s="28"/>
      <c r="E42" s="28">
        <f>IF(E30="","",ROUND(E19/E7-1,3))</f>
        <v>0</v>
      </c>
      <c r="F42" s="28">
        <f t="shared" ref="F42:P42" si="15">IF(F30="","",ROUND(F19/F7-1,3))</f>
        <v>0</v>
      </c>
      <c r="G42" s="28">
        <f t="shared" si="15"/>
        <v>0</v>
      </c>
      <c r="H42" s="28">
        <f t="shared" si="15"/>
        <v>0</v>
      </c>
      <c r="I42" s="28">
        <f t="shared" si="15"/>
        <v>0</v>
      </c>
      <c r="J42" s="28">
        <f t="shared" si="15"/>
        <v>0</v>
      </c>
      <c r="K42" s="28">
        <f t="shared" si="15"/>
        <v>0</v>
      </c>
      <c r="L42" s="28">
        <f t="shared" si="15"/>
        <v>0</v>
      </c>
      <c r="M42" s="28">
        <f t="shared" si="15"/>
        <v>0</v>
      </c>
      <c r="N42" s="28">
        <f t="shared" si="15"/>
        <v>3.0000000000000001E-3</v>
      </c>
      <c r="O42" s="28">
        <f t="shared" si="15"/>
        <v>0.32100000000000001</v>
      </c>
      <c r="P42" s="28">
        <f t="shared" si="15"/>
        <v>0.115</v>
      </c>
      <c r="R42" s="30">
        <f>IF(R19&gt;0,R19/R7-1,"")</f>
        <v>3.5433123330409932E-2</v>
      </c>
    </row>
    <row r="43" spans="1:243" x14ac:dyDescent="0.2">
      <c r="A43" s="9"/>
      <c r="C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R43" s="34"/>
    </row>
    <row r="44" spans="1:243" x14ac:dyDescent="0.2">
      <c r="A44" s="9" t="s">
        <v>8</v>
      </c>
      <c r="C44" s="28"/>
      <c r="E44" s="28">
        <f>IF(E21="","",ROUND((E21/E9-1),3))</f>
        <v>0</v>
      </c>
      <c r="F44" s="28">
        <f t="shared" ref="F44:P45" si="16">IF(F21="","",ROUND((F21/F9-1),3))</f>
        <v>0</v>
      </c>
      <c r="G44" s="28">
        <f t="shared" si="16"/>
        <v>0</v>
      </c>
      <c r="H44" s="28">
        <f t="shared" si="16"/>
        <v>0</v>
      </c>
      <c r="I44" s="28">
        <f t="shared" si="16"/>
        <v>0</v>
      </c>
      <c r="J44" s="28">
        <f t="shared" si="16"/>
        <v>0</v>
      </c>
      <c r="K44" s="28">
        <f t="shared" si="16"/>
        <v>0</v>
      </c>
      <c r="L44" s="28">
        <f t="shared" si="16"/>
        <v>0</v>
      </c>
      <c r="M44" s="28">
        <f t="shared" si="16"/>
        <v>0</v>
      </c>
      <c r="N44" s="28">
        <f t="shared" si="16"/>
        <v>0</v>
      </c>
      <c r="O44" s="28">
        <f t="shared" si="16"/>
        <v>0.70199999999999996</v>
      </c>
      <c r="P44" s="28">
        <f t="shared" si="16"/>
        <v>0.70699999999999996</v>
      </c>
      <c r="R44" s="30">
        <f>IF(R21&gt;0,R21/R9-1,"")</f>
        <v>8.4532086590513256E-2</v>
      </c>
    </row>
    <row r="45" spans="1:243" x14ac:dyDescent="0.2">
      <c r="A45" s="9" t="s">
        <v>9</v>
      </c>
      <c r="C45" s="31"/>
      <c r="E45" s="31">
        <f>IF(E22="","",ROUND((E22/E10-1),3))</f>
        <v>0</v>
      </c>
      <c r="F45" s="31">
        <f t="shared" si="16"/>
        <v>0</v>
      </c>
      <c r="G45" s="31">
        <f t="shared" si="16"/>
        <v>0</v>
      </c>
      <c r="H45" s="31">
        <f t="shared" si="16"/>
        <v>0</v>
      </c>
      <c r="I45" s="31">
        <f t="shared" si="16"/>
        <v>0</v>
      </c>
      <c r="J45" s="31">
        <f t="shared" si="16"/>
        <v>0</v>
      </c>
      <c r="K45" s="31">
        <f t="shared" si="16"/>
        <v>0</v>
      </c>
      <c r="L45" s="31">
        <f t="shared" si="16"/>
        <v>0</v>
      </c>
      <c r="M45" s="31">
        <f t="shared" si="16"/>
        <v>0</v>
      </c>
      <c r="N45" s="31">
        <f t="shared" si="16"/>
        <v>0</v>
      </c>
      <c r="O45" s="31">
        <f t="shared" si="16"/>
        <v>0.69</v>
      </c>
      <c r="P45" s="31">
        <f t="shared" si="16"/>
        <v>0.16</v>
      </c>
      <c r="R45" s="32">
        <f>IF(R22&gt;0,R22/R10-1,"")</f>
        <v>7.6262385036353297E-2</v>
      </c>
    </row>
    <row r="46" spans="1:243" x14ac:dyDescent="0.2">
      <c r="A46" s="9" t="s">
        <v>10</v>
      </c>
      <c r="C46" s="28"/>
      <c r="E46" s="28">
        <f>IF(E34="","",ROUND(E23/E11-1,3))</f>
        <v>0</v>
      </c>
      <c r="F46" s="28">
        <f t="shared" ref="F46:P46" si="17">IF(F34="","",ROUND(F23/F11-1,3))</f>
        <v>0</v>
      </c>
      <c r="G46" s="28">
        <f t="shared" si="17"/>
        <v>0</v>
      </c>
      <c r="H46" s="28">
        <f t="shared" si="17"/>
        <v>0</v>
      </c>
      <c r="I46" s="28">
        <f t="shared" si="17"/>
        <v>0</v>
      </c>
      <c r="J46" s="28">
        <f t="shared" si="17"/>
        <v>0</v>
      </c>
      <c r="K46" s="28">
        <f t="shared" si="17"/>
        <v>0</v>
      </c>
      <c r="L46" s="28">
        <f t="shared" si="17"/>
        <v>0</v>
      </c>
      <c r="M46" s="28">
        <f t="shared" si="17"/>
        <v>0</v>
      </c>
      <c r="N46" s="28">
        <f t="shared" si="17"/>
        <v>0</v>
      </c>
      <c r="O46" s="28">
        <f t="shared" si="17"/>
        <v>0.69699999999999995</v>
      </c>
      <c r="P46" s="28">
        <f t="shared" si="17"/>
        <v>0.47599999999999998</v>
      </c>
      <c r="R46" s="30">
        <f>IF(R23&gt;0,R23/R11-1,"")</f>
        <v>8.1808132669138889E-2</v>
      </c>
    </row>
    <row r="47" spans="1:243" x14ac:dyDescent="0.2">
      <c r="C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R47" s="34"/>
    </row>
    <row r="48" spans="1:243" x14ac:dyDescent="0.2">
      <c r="A48" s="9" t="s">
        <v>11</v>
      </c>
      <c r="C48" s="28"/>
      <c r="E48" s="28">
        <f>IF(E25="","",ROUND((E25/E13-1),3))</f>
        <v>0</v>
      </c>
      <c r="F48" s="28">
        <f t="shared" ref="F48:P48" si="18">IF(F25="","",ROUND((F25/F13-1),3))</f>
        <v>0</v>
      </c>
      <c r="G48" s="28">
        <f t="shared" si="18"/>
        <v>0</v>
      </c>
      <c r="H48" s="28">
        <f t="shared" si="18"/>
        <v>0</v>
      </c>
      <c r="I48" s="28">
        <f t="shared" si="18"/>
        <v>0</v>
      </c>
      <c r="J48" s="28">
        <f t="shared" si="18"/>
        <v>0</v>
      </c>
      <c r="K48" s="28">
        <f t="shared" si="18"/>
        <v>0</v>
      </c>
      <c r="L48" s="28">
        <f t="shared" si="18"/>
        <v>0</v>
      </c>
      <c r="M48" s="28">
        <f t="shared" si="18"/>
        <v>0</v>
      </c>
      <c r="N48" s="28">
        <f t="shared" si="18"/>
        <v>2E-3</v>
      </c>
      <c r="O48" s="28">
        <f t="shared" si="18"/>
        <v>0.501</v>
      </c>
      <c r="P48" s="28">
        <f t="shared" si="18"/>
        <v>0.28799999999999998</v>
      </c>
      <c r="R48" s="35">
        <f>IF((R19*R23)&gt;0,R25/R13-1,"")</f>
        <v>5.9279503606141315E-2</v>
      </c>
    </row>
    <row r="50" spans="7:239" x14ac:dyDescent="0.2">
      <c r="G50" s="28"/>
    </row>
    <row r="55" spans="7:239" x14ac:dyDescent="0.2">
      <c r="O55" s="11"/>
    </row>
    <row r="57" spans="7:239" x14ac:dyDescent="0.2">
      <c r="HT57" s="2">
        <v>45413</v>
      </c>
      <c r="HV57" s="2">
        <v>8252376.75</v>
      </c>
      <c r="HX57" s="2">
        <v>2042432.01</v>
      </c>
      <c r="HY57" s="2">
        <v>3326529.95</v>
      </c>
      <c r="HZ57" s="2">
        <v>1318501.05</v>
      </c>
      <c r="IA57" s="2">
        <v>575459.25</v>
      </c>
      <c r="IB57" s="2">
        <v>301744.43</v>
      </c>
      <c r="ID57" s="2">
        <v>95308.42</v>
      </c>
      <c r="IE57" s="2">
        <v>15912351.860000001</v>
      </c>
    </row>
    <row r="58" spans="7:239" x14ac:dyDescent="0.2">
      <c r="HT58" s="2">
        <v>45413</v>
      </c>
      <c r="HV58" s="2">
        <v>3436429.89</v>
      </c>
      <c r="HX58" s="2">
        <v>1383528.39</v>
      </c>
      <c r="HY58" s="2">
        <v>2131413.88</v>
      </c>
      <c r="HZ58" s="2">
        <v>788105</v>
      </c>
      <c r="IA58" s="2">
        <v>339495.69</v>
      </c>
      <c r="IB58" s="2">
        <v>187617.95</v>
      </c>
      <c r="ID58" s="2">
        <v>64228.38</v>
      </c>
      <c r="IE58" s="2">
        <v>8330819.1800000006</v>
      </c>
    </row>
  </sheetData>
  <conditionalFormatting sqref="C29:C35 E29:P35 C37:C38 E37:P38 C40:C42 E40:P42 C44:C46 E44:P46 C48 E48:P48 G50">
    <cfRule type="cellIs" dxfId="5" priority="5" stopIfTrue="1" operator="lessThan">
      <formula>0</formula>
    </cfRule>
    <cfRule type="cellIs" dxfId="4" priority="6" stopIfTrue="1" operator="greaterThanOrEqual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23v24</vt:lpstr>
      <vt:lpstr>24vNov</vt:lpstr>
      <vt:lpstr>'23v24'!Print_Area</vt:lpstr>
      <vt:lpstr>'24vNov'!Print_Area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2025-01-21T21:11:28Z</dcterms:created>
  <dcterms:modified xsi:type="dcterms:W3CDTF">2025-01-21T21:14:13Z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